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<sst xmlns="http://schemas.openxmlformats.org/spreadsheetml/2006/main" uniqueCount="308">
  <si>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12月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</si>
  <si>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</si>
  <si>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</si>
  <si>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</si>
  <si>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</si>
  <si>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</si>
  <si>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</si>
  <si>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</si>
  <si>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</si>
  <si>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</si>
  <si>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</si>
  <si>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</si>
  <si>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</si>
  <si>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</si>
  <si>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</si>
  <si>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</si>
  <si>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</si>
  <si>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</si>
  <si>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</si>
  <si>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</si>
  <si>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</si>
  <si>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</si>
  <si>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</si>
  <si>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</si>
  <si>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</si>
  <si>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</si>
  <si>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</si>
  <si>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</si>
  <si>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</si>
  <si>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</si>
  <si>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</si>
  <si>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</si>
  <si>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</si>
  <si>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</si>
  <si>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</si>
  <si>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</si>
  <si>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</si>
  <si>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</si>
  <si>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</si>
  <si>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</si>
  <si>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</si>
  <si>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</si>
  <si>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</si>
  <si>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</si>
  <si>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</si>
  <si>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</si>
  <si>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</si>
  <si>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</si>
  <si>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</si>
  <si>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</si>
  <si>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</si>
  <si>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</si>
  <si>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</si>
  <si>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</si>
  <si>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</si>
  <si>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</si>
  <si>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</si>
  <si>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ln_ink1110</t>
  </si>
  <si>
    <t>インターカラー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</si>
  <si>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</si>
  <si>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</si>
  <si>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</si>
  <si>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</si>
  <si>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</si>
  <si>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</si>
  <si>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ic4123</t>
  </si>
  <si>
    <t>空電</t>
  </si>
  <si>
    <t>ln_ink1111</t>
  </si>
  <si>
    <t>半5段つかみ15段</t>
  </si>
  <si>
    <t>ic4124</t>
  </si>
  <si>
    <t>ic4125</t>
  </si>
  <si>
    <t>老人ホーム版（--）</t>
  </si>
  <si>
    <t>お相手待ちの女性が出ました</t>
  </si>
  <si>
    <t>lp15</t>
  </si>
  <si>
    <t>16～31日</t>
  </si>
  <si>
    <t>ic4126</t>
  </si>
  <si>
    <t>ic4127</t>
  </si>
  <si>
    <t>ic4128</t>
  </si>
  <si>
    <t>ln_ink1112</t>
  </si>
  <si>
    <t>デリヘル版2(LINEver)（藤井レイラ）</t>
  </si>
  <si>
    <t>もう50代の熟女だけど</t>
  </si>
  <si>
    <t>サンスポ関西</t>
  </si>
  <si>
    <t>ic4129</t>
  </si>
  <si>
    <t>ln_ink1113</t>
  </si>
  <si>
    <t>ic4130</t>
  </si>
  <si>
    <t>ic4131</t>
  </si>
  <si>
    <t>右女9版(ヘスティア)（晶エリー）</t>
  </si>
  <si>
    <t>中年の男女が出会える昭和世代専門の出会い場</t>
  </si>
  <si>
    <t>ic4132</t>
  </si>
  <si>
    <t>ic4133</t>
  </si>
  <si>
    <t>ic4134</t>
  </si>
  <si>
    <t>ln_ink1114</t>
  </si>
  <si>
    <t>グラフ版(LINEver)（高宮菜々子）</t>
  </si>
  <si>
    <t>LINE交換の成功率が高い</t>
  </si>
  <si>
    <t>スポニチ関東</t>
  </si>
  <si>
    <t>半2段つかみ20段保証</t>
  </si>
  <si>
    <t>20段保証</t>
  </si>
  <si>
    <t>ic4135</t>
  </si>
  <si>
    <t>いろいろな疑問版（藤井レイラ）</t>
  </si>
  <si>
    <t>登録すればわかります</t>
  </si>
  <si>
    <t>lp07</t>
  </si>
  <si>
    <t>ic4136</t>
  </si>
  <si>
    <t>デリヘル版3（高宮菜々子）</t>
  </si>
  <si>
    <t>70歳までの出会いお手伝い</t>
  </si>
  <si>
    <t>ic4137</t>
  </si>
  <si>
    <t>興奮版（高宮菜々子）</t>
  </si>
  <si>
    <t>学生いませんギャルもいません熟女熟女熟女熟女</t>
  </si>
  <si>
    <t>ic4138</t>
  </si>
  <si>
    <t>(空電共通)</t>
  </si>
  <si>
    <t>ic4139</t>
  </si>
  <si>
    <t>黒：右女3（晶エリー）</t>
  </si>
  <si>
    <t>日本の出会い系番付第1位に推薦します</t>
  </si>
  <si>
    <t>スポニチ西部</t>
  </si>
  <si>
    <t>ic4140</t>
  </si>
  <si>
    <t>タイプ問いかけ版（複数）</t>
  </si>
  <si>
    <t>出会い求める50代以上</t>
  </si>
  <si>
    <t>lp01</t>
  </si>
  <si>
    <t>ic4141</t>
  </si>
  <si>
    <t>しちゃう？版（晶エリー）</t>
  </si>
  <si>
    <t>楽しみ方いろいろ</t>
  </si>
  <si>
    <t>ic4142</t>
  </si>
  <si>
    <t>胸の上広告版（藤井レイラ）</t>
  </si>
  <si>
    <t>ic4143</t>
  </si>
  <si>
    <t>ln_ink1115</t>
  </si>
  <si>
    <t>女優大版１(LINEver)（藤井レイラ）</t>
  </si>
  <si>
    <t>出会い探しは</t>
  </si>
  <si>
    <t>スポーツ報知関西</t>
  </si>
  <si>
    <t>ic4144</t>
  </si>
  <si>
    <t>雑誌版SPA（藤井レイラ）</t>
  </si>
  <si>
    <t>マカより効果的エロい熟女が誘ってくる魅力的なサイト</t>
  </si>
  <si>
    <t>ic4145</t>
  </si>
  <si>
    <t>ダイヤルQ２版（晶エリー）</t>
  </si>
  <si>
    <t>寂しい夜をあなたと過ごしたい</t>
  </si>
  <si>
    <t>ic4146</t>
  </si>
  <si>
    <t>旧デイリー風（高宮菜々子）</t>
  </si>
  <si>
    <t>ic4147</t>
  </si>
  <si>
    <t>ln_ink1116</t>
  </si>
  <si>
    <t>右女9版(ヘスティア)(LINEver)（藤井レイラ）</t>
  </si>
  <si>
    <t>学生いませんギャルもいません熟女熟女熟女熟女(LINEver)</t>
  </si>
  <si>
    <t>ニッカン関西</t>
  </si>
  <si>
    <t>半2段つかみ10段保証</t>
  </si>
  <si>
    <t>1～10日</t>
  </si>
  <si>
    <t>ic4148</t>
  </si>
  <si>
    <t>11～20日</t>
  </si>
  <si>
    <t>ic4149</t>
  </si>
  <si>
    <t>21～31日</t>
  </si>
  <si>
    <t>ic4150</t>
  </si>
  <si>
    <t>ic4151</t>
  </si>
  <si>
    <t>即ヤリ熟女版（高宮菜々子）</t>
  </si>
  <si>
    <t>熟女100人に聞いた出会いを探してる理由は？</t>
  </si>
  <si>
    <t>東スポ</t>
  </si>
  <si>
    <t>アダルト面4C大雑4～5回</t>
  </si>
  <si>
    <t>12月06日(金)</t>
  </si>
  <si>
    <t>ic4154</t>
  </si>
  <si>
    <t>Xmas版（高宮菜々子）</t>
  </si>
  <si>
    <t>聖夜は性夜</t>
  </si>
  <si>
    <t>12月20日(金)</t>
  </si>
  <si>
    <t>ic4152</t>
  </si>
  <si>
    <t>欲におぼれた女版（複数）</t>
  </si>
  <si>
    <t>私を見て‼</t>
  </si>
  <si>
    <t>12月27日(金)</t>
  </si>
  <si>
    <t>ic4153</t>
  </si>
  <si>
    <t>ln_ink1117</t>
  </si>
  <si>
    <t>寂しい女たち版(LINEver)（フリー女性⑧）</t>
  </si>
  <si>
    <t>私じゃダメですか</t>
  </si>
  <si>
    <t>アダルト面4C全3段</t>
  </si>
  <si>
    <t>12月16日(月)</t>
  </si>
  <si>
    <t>ic4155</t>
  </si>
  <si>
    <t>ic4156</t>
  </si>
  <si>
    <t>エロくたっていいじゃない版（高宮菜々子）</t>
  </si>
  <si>
    <t>おじさんだもん</t>
  </si>
  <si>
    <t>中京スポーツ</t>
  </si>
  <si>
    <t>ln_ink1118</t>
  </si>
  <si>
    <t>熟女がエロくて版2(LINEver)（複数）</t>
  </si>
  <si>
    <t>欲におぼれた女が続々登録</t>
  </si>
  <si>
    <t>12月14日(土)</t>
  </si>
  <si>
    <t>ic4157</t>
  </si>
  <si>
    <t>ic4158</t>
  </si>
  <si>
    <t>ヤリモクじゃダメですか（フリー女性⑧）</t>
  </si>
  <si>
    <t>高速マッチング恋愛</t>
  </si>
  <si>
    <t>ic4159</t>
  </si>
  <si>
    <t>ic4160</t>
  </si>
  <si>
    <t>即ヤリ版（高宮菜々子）</t>
  </si>
  <si>
    <t>魅惑の体験</t>
  </si>
  <si>
    <t>大スポ</t>
  </si>
  <si>
    <t>ln_ink1119</t>
  </si>
  <si>
    <t>寂しい女たち版(LINEver)（フリー女性②）</t>
  </si>
  <si>
    <t>ic4161</t>
  </si>
  <si>
    <t>ic4162</t>
  </si>
  <si>
    <t>女性すげ～版（白い服女性）</t>
  </si>
  <si>
    <t>濃密な出会いをしてもいい</t>
  </si>
  <si>
    <t>ic4163</t>
  </si>
  <si>
    <t>ic4164</t>
  </si>
  <si>
    <t>NEWS版（藤井レイラ）</t>
  </si>
  <si>
    <t>出会いすぎてお祭り騒ぎ！？</t>
  </si>
  <si>
    <t>全5段</t>
  </si>
  <si>
    <t>12月15日(日)</t>
  </si>
  <si>
    <t>ic4165</t>
  </si>
  <si>
    <t>ic4166</t>
  </si>
  <si>
    <t>スポニチ関西</t>
  </si>
  <si>
    <t>12月07日(土)</t>
  </si>
  <si>
    <t>ic4167</t>
  </si>
  <si>
    <t>ln_ink1120</t>
  </si>
  <si>
    <t>右女9版(ヘスティア)(LINEver)（晶エリー）</t>
  </si>
  <si>
    <t>白髪まじりの男性に出会いたい女性がLINEを待ってる</t>
  </si>
  <si>
    <t>1C終面全5段</t>
  </si>
  <si>
    <t>ic4168</t>
  </si>
  <si>
    <t>ic4169</t>
  </si>
  <si>
    <t>コンパニオン版（高宮菜々子）</t>
  </si>
  <si>
    <t>人生で一度は訪れたい出会いの老舗〇〇</t>
  </si>
  <si>
    <t>ic4170</t>
  </si>
  <si>
    <t>ic4171</t>
  </si>
  <si>
    <t>興奮版（晶エリー）</t>
  </si>
  <si>
    <t>ic4172</t>
  </si>
  <si>
    <t>ln_ink1121</t>
  </si>
  <si>
    <t>セレブ逆援版P(LINEver)（藤井レイラ）</t>
  </si>
  <si>
    <t>女性がリードします</t>
  </si>
  <si>
    <t>デイリースポーツ関西</t>
  </si>
  <si>
    <t>4C終面全5段</t>
  </si>
  <si>
    <t>12月08日(日)</t>
  </si>
  <si>
    <t>ic4173</t>
  </si>
  <si>
    <t>ic4174</t>
  </si>
  <si>
    <t>幹夫版（高宮菜々子）</t>
  </si>
  <si>
    <t>中高年必見</t>
  </si>
  <si>
    <t>ic4175</t>
  </si>
  <si>
    <t>ic4176</t>
  </si>
  <si>
    <t>猛アタック！版（複数）</t>
  </si>
  <si>
    <t>話し相手からセフレまで</t>
  </si>
  <si>
    <t>東スポ東阪セット 年末年始特別号</t>
  </si>
  <si>
    <t>年末年始</t>
  </si>
  <si>
    <t>ic4177</t>
  </si>
  <si>
    <t>ic4178</t>
  </si>
  <si>
    <t>ic4179</t>
  </si>
  <si>
    <t>新聞 TOTAL</t>
  </si>
  <si>
    <t>●雑誌 広告</t>
  </si>
  <si>
    <t>za260</t>
  </si>
  <si>
    <t>日本ジャーナル出版</t>
  </si>
  <si>
    <t>週刊実話</t>
  </si>
  <si>
    <t>4C1P</t>
  </si>
  <si>
    <t>12月29日(日)</t>
  </si>
  <si>
    <t>za261</t>
  </si>
  <si>
    <t>za262</t>
  </si>
  <si>
    <t>扶桑社</t>
  </si>
  <si>
    <t>（高宮菜々子）</t>
  </si>
  <si>
    <t>女性からご飯に誘われる。男性はyesかnoか答えるだけ。</t>
  </si>
  <si>
    <t>Tvnavi</t>
  </si>
  <si>
    <t>(月間Tvnavi)①</t>
  </si>
  <si>
    <t>za263</t>
  </si>
  <si>
    <t>za264</t>
  </si>
  <si>
    <t>男性募集版（高宮菜々子）</t>
  </si>
  <si>
    <t>50代以上の男性大募集</t>
  </si>
  <si>
    <t>za265</t>
  </si>
  <si>
    <t>ad895</t>
  </si>
  <si>
    <t>アドライヴ</t>
  </si>
  <si>
    <t>大洋図書</t>
  </si>
  <si>
    <t>2P素敵なヤリ活（タイトル『素敵なヤリ活』）</t>
  </si>
  <si>
    <t>lp14</t>
  </si>
  <si>
    <t>実話ナックルズGOLD　ドキュメント</t>
  </si>
  <si>
    <t>1C2P</t>
  </si>
  <si>
    <t>12月09日(月)</t>
  </si>
  <si>
    <t>ad896</t>
  </si>
  <si>
    <t>ln_adn058</t>
  </si>
  <si>
    <t>5P写真ストーリー版_LINE版</t>
  </si>
  <si>
    <t>臨時増刊ラヴァーズ</t>
  </si>
  <si>
    <t>1C5P</t>
  </si>
  <si>
    <t>ad897</t>
  </si>
  <si>
    <t>ln_adn060</t>
  </si>
  <si>
    <t>DVD漫画きよし_袋裏用セリフアレンジ_LINE版</t>
  </si>
  <si>
    <t>アサヒ芸能.4W火</t>
  </si>
  <si>
    <t>DVD袋裏4C</t>
  </si>
  <si>
    <t>12月24日(火)</t>
  </si>
  <si>
    <t>ad899</t>
  </si>
  <si>
    <t>ln_adn059</t>
  </si>
  <si>
    <t>1Pゴージャス(高宮菜々子さん)_LINE版</t>
  </si>
  <si>
    <t>週刊実話増刊「実話ザ・タブー」</t>
  </si>
  <si>
    <t>表4</t>
  </si>
  <si>
    <t>12月25日(水)</t>
  </si>
  <si>
    <t>ad898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</si>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</sst>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4.0323529411765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0.28571428571429</v>
      </c>
      <c r="V6" s="82">
        <f>IFERROR(K6/SUM(Q6:Q21),"-")</f>
        <v>10000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1031000</v>
      </c>
      <c r="AC6" s="85">
        <f>SUM(Y6:Y21)/SUM(K6:K21)</f>
        <v>4.0323529411765</v>
      </c>
      <c r="AD6" s="78"/>
      <c r="AE6" s="94">
        <v>2</v>
      </c>
      <c r="AF6" s="95">
        <f>IF(Q6=0,"",IF(AE6=0,"",(AE6/Q6)))</f>
        <v>0.28571428571429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0.14285714285714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0.28571428571429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0.28571428571429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15</v>
      </c>
      <c r="M7" s="80">
        <v>10</v>
      </c>
      <c r="N7" s="80">
        <v>4</v>
      </c>
      <c r="O7" s="91">
        <v>3</v>
      </c>
      <c r="P7" s="92">
        <v>0</v>
      </c>
      <c r="Q7" s="93">
        <f>O7+P7</f>
        <v>3</v>
      </c>
      <c r="R7" s="81">
        <f>IFERROR(Q7/N7,"-")</f>
        <v>0.75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0.33333333333333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7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6</v>
      </c>
      <c r="M10" s="80">
        <v>0</v>
      </c>
      <c r="N10" s="80">
        <v>0</v>
      </c>
      <c r="O10" s="91">
        <v>2</v>
      </c>
      <c r="P10" s="92">
        <v>0</v>
      </c>
      <c r="Q10" s="93">
        <f>O10+P10</f>
        <v>2</v>
      </c>
      <c r="R10" s="81" t="str">
        <f>IFERROR(Q10/N10,"-")</f>
        <v>-</v>
      </c>
      <c r="S10" s="80">
        <v>1</v>
      </c>
      <c r="T10" s="80">
        <v>1</v>
      </c>
      <c r="U10" s="81">
        <f>IFERROR(T10/(Q10),"-")</f>
        <v>0.5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10</v>
      </c>
      <c r="M11" s="80">
        <v>8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9</v>
      </c>
      <c r="P14" s="92">
        <v>0</v>
      </c>
      <c r="Q14" s="93">
        <f>O14+P14</f>
        <v>9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3</v>
      </c>
      <c r="X14" s="81">
        <f>IF(Q14=0,"-",W14/Q14)</f>
        <v>0.33333333333333</v>
      </c>
      <c r="Y14" s="186">
        <v>610000</v>
      </c>
      <c r="Z14" s="187">
        <f>IFERROR(Y14/Q14,"-")</f>
        <v>67777.777777778</v>
      </c>
      <c r="AA14" s="187">
        <f>IFERROR(Y14/W14,"-")</f>
        <v>203333.33333333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0.11111111111111</v>
      </c>
      <c r="BH14" s="112">
        <v>1</v>
      </c>
      <c r="BI14" s="114">
        <f>IFERROR(BH14/BF14,"-")</f>
        <v>1</v>
      </c>
      <c r="BJ14" s="115">
        <v>3000</v>
      </c>
      <c r="BK14" s="116">
        <f>IFERROR(BJ14/BF14,"-")</f>
        <v>3000</v>
      </c>
      <c r="BL14" s="117">
        <v>1</v>
      </c>
      <c r="BM14" s="117"/>
      <c r="BN14" s="117"/>
      <c r="BO14" s="119">
        <v>4</v>
      </c>
      <c r="BP14" s="120">
        <f>IF(Q14=0,"",IF(BO14=0,"",(BO14/Q14)))</f>
        <v>0.44444444444444</v>
      </c>
      <c r="BQ14" s="121">
        <v>1</v>
      </c>
      <c r="BR14" s="122">
        <f>IFERROR(BQ14/BO14,"-")</f>
        <v>0.25</v>
      </c>
      <c r="BS14" s="123">
        <v>430000</v>
      </c>
      <c r="BT14" s="124">
        <f>IFERROR(BS14/BO14,"-")</f>
        <v>107500</v>
      </c>
      <c r="BU14" s="125"/>
      <c r="BV14" s="125"/>
      <c r="BW14" s="125">
        <v>1</v>
      </c>
      <c r="BX14" s="126">
        <v>2</v>
      </c>
      <c r="BY14" s="127">
        <f>IF(Q14=0,"",IF(BX14=0,"",(BX14/Q14)))</f>
        <v>0.22222222222222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2</v>
      </c>
      <c r="CH14" s="134">
        <f>IF(Q14=0,"",IF(CG14=0,"",(CG14/Q14)))</f>
        <v>0.22222222222222</v>
      </c>
      <c r="CI14" s="135">
        <v>1</v>
      </c>
      <c r="CJ14" s="136">
        <f>IFERROR(CI14/CG14,"-")</f>
        <v>0.5</v>
      </c>
      <c r="CK14" s="137">
        <v>180000</v>
      </c>
      <c r="CL14" s="138">
        <f>IFERROR(CK14/CG14,"-")</f>
        <v>90000</v>
      </c>
      <c r="CM14" s="139"/>
      <c r="CN14" s="139"/>
      <c r="CO14" s="139">
        <v>1</v>
      </c>
      <c r="CP14" s="140">
        <v>3</v>
      </c>
      <c r="CQ14" s="141">
        <v>610000</v>
      </c>
      <c r="CR14" s="141">
        <v>430000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26</v>
      </c>
      <c r="M15" s="80">
        <v>14</v>
      </c>
      <c r="N15" s="80">
        <v>2</v>
      </c>
      <c r="O15" s="91">
        <v>1</v>
      </c>
      <c r="P15" s="92">
        <v>0</v>
      </c>
      <c r="Q15" s="93">
        <f>O15+P15</f>
        <v>1</v>
      </c>
      <c r="R15" s="81">
        <f>IFERROR(Q15/N15,"-")</f>
        <v>0.5</v>
      </c>
      <c r="S15" s="80">
        <v>0</v>
      </c>
      <c r="T15" s="80">
        <v>1</v>
      </c>
      <c r="U15" s="81">
        <f>IFERROR(T15/(Q15),"-")</f>
        <v>1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23</v>
      </c>
      <c r="M18" s="80">
        <v>0</v>
      </c>
      <c r="N18" s="80">
        <v>0</v>
      </c>
      <c r="O18" s="91">
        <v>6</v>
      </c>
      <c r="P18" s="92">
        <v>0</v>
      </c>
      <c r="Q18" s="93">
        <f>O18+P18</f>
        <v>6</v>
      </c>
      <c r="R18" s="81" t="str">
        <f>IFERROR(Q18/N18,"-")</f>
        <v>-</v>
      </c>
      <c r="S18" s="80">
        <v>0</v>
      </c>
      <c r="T18" s="80">
        <v>2</v>
      </c>
      <c r="U18" s="81">
        <f>IFERROR(T18/(Q18),"-")</f>
        <v>0.33333333333333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0.16666666666667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2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3</v>
      </c>
      <c r="BY18" s="127">
        <f>IF(Q18=0,"",IF(BX18=0,"",(BX18/Q18)))</f>
        <v>0.5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84</v>
      </c>
      <c r="M19" s="80">
        <v>23</v>
      </c>
      <c r="N19" s="80">
        <v>3</v>
      </c>
      <c r="O19" s="91">
        <v>4</v>
      </c>
      <c r="P19" s="92">
        <v>0</v>
      </c>
      <c r="Q19" s="93">
        <f>O19+P19</f>
        <v>4</v>
      </c>
      <c r="R19" s="81">
        <f>IFERROR(Q19/N19,"-")</f>
        <v>1.3333333333333</v>
      </c>
      <c r="S19" s="80">
        <v>2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0.25</v>
      </c>
      <c r="Y19" s="186">
        <v>96000</v>
      </c>
      <c r="Z19" s="187">
        <f>IFERROR(Y19/Q19,"-")</f>
        <v>24000</v>
      </c>
      <c r="AA19" s="187">
        <f>IFERROR(Y19/W19,"-")</f>
        <v>96000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0.25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0.25</v>
      </c>
      <c r="BZ19" s="128">
        <v>1</v>
      </c>
      <c r="CA19" s="129">
        <f>IFERROR(BZ19/BX19,"-")</f>
        <v>1</v>
      </c>
      <c r="CB19" s="130">
        <v>96000</v>
      </c>
      <c r="CC19" s="131">
        <f>IFERROR(CB19/BX19,"-")</f>
        <v>96000</v>
      </c>
      <c r="CD19" s="132"/>
      <c r="CE19" s="132"/>
      <c r="CF19" s="132">
        <v>1</v>
      </c>
      <c r="CG19" s="133">
        <v>2</v>
      </c>
      <c r="CH19" s="134">
        <f>IF(Q19=0,"",IF(CG19=0,"",(CG19/Q19)))</f>
        <v>0.5</v>
      </c>
      <c r="CI19" s="135">
        <v>1</v>
      </c>
      <c r="CJ19" s="136">
        <f>IFERROR(CI19/CG19,"-")</f>
        <v>0.5</v>
      </c>
      <c r="CK19" s="137">
        <v>144000</v>
      </c>
      <c r="CL19" s="138">
        <f>IFERROR(CK19/CG19,"-")</f>
        <v>72000</v>
      </c>
      <c r="CM19" s="139"/>
      <c r="CN19" s="139"/>
      <c r="CO19" s="139">
        <v>1</v>
      </c>
      <c r="CP19" s="140">
        <v>1</v>
      </c>
      <c r="CQ19" s="141">
        <v>96000</v>
      </c>
      <c r="CR19" s="141">
        <v>144000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3</v>
      </c>
      <c r="M20" s="80">
        <v>0</v>
      </c>
      <c r="N20" s="80">
        <v>0</v>
      </c>
      <c r="O20" s="91">
        <v>2</v>
      </c>
      <c r="P20" s="92">
        <v>0</v>
      </c>
      <c r="Q20" s="93">
        <f>O20+P20</f>
        <v>2</v>
      </c>
      <c r="R20" s="81" t="str">
        <f>IFERROR(Q20/N20,"-")</f>
        <v>-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0.5</v>
      </c>
      <c r="Y20" s="186">
        <v>665000</v>
      </c>
      <c r="Z20" s="187">
        <f>IFERROR(Y20/Q20,"-")</f>
        <v>332500</v>
      </c>
      <c r="AA20" s="187">
        <f>IFERROR(Y20/W20,"-")</f>
        <v>665000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1</v>
      </c>
      <c r="BY20" s="127">
        <f>IF(Q20=0,"",IF(BX20=0,"",(BX20/Q20)))</f>
        <v>0.5</v>
      </c>
      <c r="BZ20" s="128">
        <v>1</v>
      </c>
      <c r="CA20" s="129">
        <f>IFERROR(BZ20/BX20,"-")</f>
        <v>1</v>
      </c>
      <c r="CB20" s="130">
        <v>685000</v>
      </c>
      <c r="CC20" s="131">
        <f>IFERROR(CB20/BX20,"-")</f>
        <v>685000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665000</v>
      </c>
      <c r="CR20" s="141">
        <v>685000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7</v>
      </c>
      <c r="M21" s="80">
        <v>5</v>
      </c>
      <c r="N21" s="80">
        <v>1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0.63475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61</v>
      </c>
      <c r="H22" s="89" t="s">
        <v>94</v>
      </c>
      <c r="I22" s="89" t="s">
        <v>95</v>
      </c>
      <c r="J22" s="89" t="s">
        <v>96</v>
      </c>
      <c r="K22" s="181">
        <v>400000</v>
      </c>
      <c r="L22" s="80">
        <v>0</v>
      </c>
      <c r="M22" s="80">
        <v>0</v>
      </c>
      <c r="N22" s="80">
        <v>0</v>
      </c>
      <c r="O22" s="91">
        <v>4</v>
      </c>
      <c r="P22" s="92">
        <v>0</v>
      </c>
      <c r="Q22" s="93">
        <f>O22+P22</f>
        <v>4</v>
      </c>
      <c r="R22" s="81" t="str">
        <f>IFERROR(Q22/N22,"-")</f>
        <v>-</v>
      </c>
      <c r="S22" s="80">
        <v>1</v>
      </c>
      <c r="T22" s="80">
        <v>0</v>
      </c>
      <c r="U22" s="81">
        <f>IFERROR(T22/(Q22),"-")</f>
        <v>0</v>
      </c>
      <c r="V22" s="82">
        <f>IFERROR(K22/SUM(Q22:Q26),"-")</f>
        <v>14814.814814815</v>
      </c>
      <c r="W22" s="83">
        <v>2</v>
      </c>
      <c r="X22" s="81">
        <f>IF(Q22=0,"-",W22/Q22)</f>
        <v>0.5</v>
      </c>
      <c r="Y22" s="186">
        <v>40900</v>
      </c>
      <c r="Z22" s="187">
        <f>IFERROR(Y22/Q22,"-")</f>
        <v>10225</v>
      </c>
      <c r="AA22" s="187">
        <f>IFERROR(Y22/W22,"-")</f>
        <v>20450</v>
      </c>
      <c r="AB22" s="181">
        <f>SUM(Y22:Y26)-SUM(K22:K26)</f>
        <v>-146100</v>
      </c>
      <c r="AC22" s="85">
        <f>SUM(Y22:Y26)/SUM(K22:K26)</f>
        <v>0.63475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0.5</v>
      </c>
      <c r="BQ22" s="121">
        <v>2</v>
      </c>
      <c r="BR22" s="122">
        <f>IFERROR(BQ22/BO22,"-")</f>
        <v>1</v>
      </c>
      <c r="BS22" s="123">
        <v>40900</v>
      </c>
      <c r="BT22" s="124">
        <f>IFERROR(BS22/BO22,"-")</f>
        <v>20450</v>
      </c>
      <c r="BU22" s="125">
        <v>1</v>
      </c>
      <c r="BV22" s="125"/>
      <c r="BW22" s="125">
        <v>1</v>
      </c>
      <c r="BX22" s="126">
        <v>2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2</v>
      </c>
      <c r="CQ22" s="141">
        <v>40900</v>
      </c>
      <c r="CR22" s="141">
        <v>40000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97</v>
      </c>
      <c r="C23" s="189" t="s">
        <v>58</v>
      </c>
      <c r="D23" s="189"/>
      <c r="E23" s="189" t="s">
        <v>98</v>
      </c>
      <c r="F23" s="189" t="s">
        <v>99</v>
      </c>
      <c r="G23" s="189" t="s">
        <v>100</v>
      </c>
      <c r="H23" s="89"/>
      <c r="I23" s="89" t="s">
        <v>95</v>
      </c>
      <c r="J23" s="89"/>
      <c r="K23" s="181"/>
      <c r="L23" s="80">
        <v>6</v>
      </c>
      <c r="M23" s="80">
        <v>0</v>
      </c>
      <c r="N23" s="80">
        <v>27</v>
      </c>
      <c r="O23" s="91">
        <v>2</v>
      </c>
      <c r="P23" s="92">
        <v>0</v>
      </c>
      <c r="Q23" s="93">
        <f>O23+P23</f>
        <v>2</v>
      </c>
      <c r="R23" s="81">
        <f>IFERROR(Q23/N23,"-")</f>
        <v>0.074074074074074</v>
      </c>
      <c r="S23" s="80">
        <v>0</v>
      </c>
      <c r="T23" s="80">
        <v>1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>
        <v>1</v>
      </c>
      <c r="CA23" s="129">
        <f>IFERROR(BZ23/BX23,"-")</f>
        <v>1</v>
      </c>
      <c r="CB23" s="130">
        <v>25000</v>
      </c>
      <c r="CC23" s="131">
        <f>IFERROR(CB23/BX23,"-")</f>
        <v>25000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>
        <v>25000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101</v>
      </c>
      <c r="C24" s="189" t="s">
        <v>58</v>
      </c>
      <c r="D24" s="189"/>
      <c r="E24" s="189" t="s">
        <v>102</v>
      </c>
      <c r="F24" s="189" t="s">
        <v>103</v>
      </c>
      <c r="G24" s="189" t="s">
        <v>73</v>
      </c>
      <c r="H24" s="89"/>
      <c r="I24" s="89" t="s">
        <v>95</v>
      </c>
      <c r="J24" s="89"/>
      <c r="K24" s="181"/>
      <c r="L24" s="80">
        <v>27</v>
      </c>
      <c r="M24" s="80">
        <v>0</v>
      </c>
      <c r="N24" s="80">
        <v>2</v>
      </c>
      <c r="O24" s="91">
        <v>9</v>
      </c>
      <c r="P24" s="92">
        <v>0</v>
      </c>
      <c r="Q24" s="93">
        <f>O24+P24</f>
        <v>9</v>
      </c>
      <c r="R24" s="81">
        <f>IFERROR(Q24/N24,"-")</f>
        <v>4.5</v>
      </c>
      <c r="S24" s="80">
        <v>1</v>
      </c>
      <c r="T24" s="80">
        <v>1</v>
      </c>
      <c r="U24" s="81">
        <f>IFERROR(T24/(Q24),"-")</f>
        <v>0.11111111111111</v>
      </c>
      <c r="V24" s="82"/>
      <c r="W24" s="83">
        <v>1</v>
      </c>
      <c r="X24" s="81">
        <f>IF(Q24=0,"-",W24/Q24)</f>
        <v>0.11111111111111</v>
      </c>
      <c r="Y24" s="186">
        <v>5000</v>
      </c>
      <c r="Z24" s="187">
        <f>IFERROR(Y24/Q24,"-")</f>
        <v>555.55555555556</v>
      </c>
      <c r="AA24" s="187">
        <f>IFERROR(Y24/W24,"-")</f>
        <v>5000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2</v>
      </c>
      <c r="AX24" s="107">
        <f>IF(Q24=0,"",IF(AW24=0,"",(AW24/Q24)))</f>
        <v>0.22222222222222</v>
      </c>
      <c r="AY24" s="106">
        <v>1</v>
      </c>
      <c r="AZ24" s="108">
        <f>IFERROR(AY24/AW24,"-")</f>
        <v>0.5</v>
      </c>
      <c r="BA24" s="109">
        <v>5000</v>
      </c>
      <c r="BB24" s="110">
        <f>IFERROR(BA24/AW24,"-")</f>
        <v>2500</v>
      </c>
      <c r="BC24" s="111">
        <v>1</v>
      </c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3</v>
      </c>
      <c r="BP24" s="120">
        <f>IF(Q24=0,"",IF(BO24=0,"",(BO24/Q24)))</f>
        <v>0.33333333333333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4</v>
      </c>
      <c r="BY24" s="127">
        <f>IF(Q24=0,"",IF(BX24=0,"",(BX24/Q24)))</f>
        <v>0.44444444444444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5000</v>
      </c>
      <c r="CR24" s="141">
        <v>5000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104</v>
      </c>
      <c r="C25" s="189" t="s">
        <v>58</v>
      </c>
      <c r="D25" s="189"/>
      <c r="E25" s="189" t="s">
        <v>105</v>
      </c>
      <c r="F25" s="189" t="s">
        <v>106</v>
      </c>
      <c r="G25" s="189" t="s">
        <v>100</v>
      </c>
      <c r="H25" s="89"/>
      <c r="I25" s="89" t="s">
        <v>95</v>
      </c>
      <c r="J25" s="89"/>
      <c r="K25" s="181"/>
      <c r="L25" s="80">
        <v>4</v>
      </c>
      <c r="M25" s="80">
        <v>0</v>
      </c>
      <c r="N25" s="80">
        <v>45</v>
      </c>
      <c r="O25" s="91">
        <v>4</v>
      </c>
      <c r="P25" s="92">
        <v>0</v>
      </c>
      <c r="Q25" s="93">
        <f>O25+P25</f>
        <v>4</v>
      </c>
      <c r="R25" s="81">
        <f>IFERROR(Q25/N25,"-")</f>
        <v>0.088888888888889</v>
      </c>
      <c r="S25" s="80">
        <v>0</v>
      </c>
      <c r="T25" s="80">
        <v>1</v>
      </c>
      <c r="U25" s="81">
        <f>IFERROR(T25/(Q25),"-")</f>
        <v>0.25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0.25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3</v>
      </c>
      <c r="BP25" s="120">
        <f>IF(Q25=0,"",IF(BO25=0,"",(BO25/Q25)))</f>
        <v>0.75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107</v>
      </c>
      <c r="C26" s="189" t="s">
        <v>58</v>
      </c>
      <c r="D26" s="189"/>
      <c r="E26" s="189" t="s">
        <v>108</v>
      </c>
      <c r="F26" s="189" t="s">
        <v>108</v>
      </c>
      <c r="G26" s="189" t="s">
        <v>66</v>
      </c>
      <c r="H26" s="89"/>
      <c r="I26" s="89"/>
      <c r="J26" s="89"/>
      <c r="K26" s="181"/>
      <c r="L26" s="80">
        <v>82</v>
      </c>
      <c r="M26" s="80">
        <v>40</v>
      </c>
      <c r="N26" s="80">
        <v>18</v>
      </c>
      <c r="O26" s="91">
        <v>8</v>
      </c>
      <c r="P26" s="92">
        <v>0</v>
      </c>
      <c r="Q26" s="93">
        <f>O26+P26</f>
        <v>8</v>
      </c>
      <c r="R26" s="81">
        <f>IFERROR(Q26/N26,"-")</f>
        <v>0.44444444444444</v>
      </c>
      <c r="S26" s="80">
        <v>1</v>
      </c>
      <c r="T26" s="80">
        <v>0</v>
      </c>
      <c r="U26" s="81">
        <f>IFERROR(T26/(Q26),"-")</f>
        <v>0</v>
      </c>
      <c r="V26" s="82"/>
      <c r="W26" s="83">
        <v>2</v>
      </c>
      <c r="X26" s="81">
        <f>IF(Q26=0,"-",W26/Q26)</f>
        <v>0.25</v>
      </c>
      <c r="Y26" s="186">
        <v>208000</v>
      </c>
      <c r="Z26" s="187">
        <f>IFERROR(Y26/Q26,"-")</f>
        <v>26000</v>
      </c>
      <c r="AA26" s="187">
        <f>IFERROR(Y26/W26,"-")</f>
        <v>104000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4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3</v>
      </c>
      <c r="BY26" s="127">
        <f>IF(Q26=0,"",IF(BX26=0,"",(BX26/Q26)))</f>
        <v>0.375</v>
      </c>
      <c r="BZ26" s="128">
        <v>2</v>
      </c>
      <c r="CA26" s="129">
        <f>IFERROR(BZ26/BX26,"-")</f>
        <v>0.66666666666667</v>
      </c>
      <c r="CB26" s="130">
        <v>200000</v>
      </c>
      <c r="CC26" s="131">
        <f>IFERROR(CB26/BX26,"-")</f>
        <v>66666.666666667</v>
      </c>
      <c r="CD26" s="132"/>
      <c r="CE26" s="132"/>
      <c r="CF26" s="132">
        <v>2</v>
      </c>
      <c r="CG26" s="133">
        <v>1</v>
      </c>
      <c r="CH26" s="134">
        <f>IF(Q26=0,"",IF(CG26=0,"",(CG26/Q26)))</f>
        <v>0.125</v>
      </c>
      <c r="CI26" s="135">
        <v>1</v>
      </c>
      <c r="CJ26" s="136">
        <f>IFERROR(CI26/CG26,"-")</f>
        <v>1</v>
      </c>
      <c r="CK26" s="137">
        <v>8000</v>
      </c>
      <c r="CL26" s="138">
        <f>IFERROR(CK26/CG26,"-")</f>
        <v>8000</v>
      </c>
      <c r="CM26" s="139"/>
      <c r="CN26" s="139">
        <v>1</v>
      </c>
      <c r="CO26" s="139"/>
      <c r="CP26" s="140">
        <v>2</v>
      </c>
      <c r="CQ26" s="141">
        <v>208000</v>
      </c>
      <c r="CR26" s="141">
        <v>135000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</v>
      </c>
      <c r="B27" s="189" t="s">
        <v>109</v>
      </c>
      <c r="C27" s="189" t="s">
        <v>58</v>
      </c>
      <c r="D27" s="189"/>
      <c r="E27" s="189" t="s">
        <v>110</v>
      </c>
      <c r="F27" s="189" t="s">
        <v>111</v>
      </c>
      <c r="G27" s="189" t="s">
        <v>100</v>
      </c>
      <c r="H27" s="89" t="s">
        <v>112</v>
      </c>
      <c r="I27" s="89" t="s">
        <v>95</v>
      </c>
      <c r="J27" s="89" t="s">
        <v>96</v>
      </c>
      <c r="K27" s="181">
        <v>240000</v>
      </c>
      <c r="L27" s="80">
        <v>4</v>
      </c>
      <c r="M27" s="80">
        <v>0</v>
      </c>
      <c r="N27" s="80">
        <v>22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>
        <f>IFERROR(K27/SUM(Q27:Q31),"-")</f>
        <v>240000</v>
      </c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>
        <f>SUM(Y27:Y31)-SUM(K27:K31)</f>
        <v>-240000</v>
      </c>
      <c r="AC27" s="85">
        <f>SUM(Y27:Y31)/SUM(K27:K31)</f>
        <v>0</v>
      </c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113</v>
      </c>
      <c r="C28" s="189" t="s">
        <v>58</v>
      </c>
      <c r="D28" s="189"/>
      <c r="E28" s="189" t="s">
        <v>114</v>
      </c>
      <c r="F28" s="189" t="s">
        <v>115</v>
      </c>
      <c r="G28" s="189" t="s">
        <v>116</v>
      </c>
      <c r="H28" s="89"/>
      <c r="I28" s="89" t="s">
        <v>95</v>
      </c>
      <c r="J28" s="89"/>
      <c r="K28" s="181"/>
      <c r="L28" s="80">
        <v>6</v>
      </c>
      <c r="M28" s="80">
        <v>0</v>
      </c>
      <c r="N28" s="80">
        <v>12</v>
      </c>
      <c r="O28" s="91">
        <v>1</v>
      </c>
      <c r="P28" s="92">
        <v>0</v>
      </c>
      <c r="Q28" s="93">
        <f>O28+P28</f>
        <v>1</v>
      </c>
      <c r="R28" s="81">
        <f>IFERROR(Q28/N28,"-")</f>
        <v>0.083333333333333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1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117</v>
      </c>
      <c r="C29" s="189" t="s">
        <v>58</v>
      </c>
      <c r="D29" s="189"/>
      <c r="E29" s="189" t="s">
        <v>118</v>
      </c>
      <c r="F29" s="189" t="s">
        <v>119</v>
      </c>
      <c r="G29" s="189" t="s">
        <v>100</v>
      </c>
      <c r="H29" s="89"/>
      <c r="I29" s="89" t="s">
        <v>95</v>
      </c>
      <c r="J29" s="89"/>
      <c r="K29" s="181"/>
      <c r="L29" s="80">
        <v>2</v>
      </c>
      <c r="M29" s="80">
        <v>0</v>
      </c>
      <c r="N29" s="80">
        <v>36</v>
      </c>
      <c r="O29" s="91">
        <v>0</v>
      </c>
      <c r="P29" s="92">
        <v>0</v>
      </c>
      <c r="Q29" s="93">
        <f>O29+P29</f>
        <v>0</v>
      </c>
      <c r="R29" s="81">
        <f>IFERROR(Q29/N29,"-")</f>
        <v>0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120</v>
      </c>
      <c r="C30" s="189" t="s">
        <v>58</v>
      </c>
      <c r="D30" s="189"/>
      <c r="E30" s="189" t="s">
        <v>121</v>
      </c>
      <c r="F30" s="189" t="s">
        <v>103</v>
      </c>
      <c r="G30" s="189" t="s">
        <v>116</v>
      </c>
      <c r="H30" s="89"/>
      <c r="I30" s="89" t="s">
        <v>95</v>
      </c>
      <c r="J30" s="89"/>
      <c r="K30" s="181"/>
      <c r="L30" s="80">
        <v>0</v>
      </c>
      <c r="M30" s="80">
        <v>0</v>
      </c>
      <c r="N30" s="80">
        <v>13</v>
      </c>
      <c r="O30" s="91">
        <v>0</v>
      </c>
      <c r="P30" s="92">
        <v>0</v>
      </c>
      <c r="Q30" s="93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108</v>
      </c>
      <c r="F31" s="189" t="s">
        <v>108</v>
      </c>
      <c r="G31" s="189" t="s">
        <v>66</v>
      </c>
      <c r="H31" s="89"/>
      <c r="I31" s="89"/>
      <c r="J31" s="89"/>
      <c r="K31" s="181"/>
      <c r="L31" s="80">
        <v>14</v>
      </c>
      <c r="M31" s="80">
        <v>12</v>
      </c>
      <c r="N31" s="80">
        <v>1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0.92777777777778</v>
      </c>
      <c r="B32" s="189" t="s">
        <v>123</v>
      </c>
      <c r="C32" s="189" t="s">
        <v>58</v>
      </c>
      <c r="D32" s="189"/>
      <c r="E32" s="189" t="s">
        <v>124</v>
      </c>
      <c r="F32" s="189" t="s">
        <v>125</v>
      </c>
      <c r="G32" s="189" t="s">
        <v>61</v>
      </c>
      <c r="H32" s="89" t="s">
        <v>126</v>
      </c>
      <c r="I32" s="89" t="s">
        <v>95</v>
      </c>
      <c r="J32" s="89" t="s">
        <v>96</v>
      </c>
      <c r="K32" s="181">
        <v>360000</v>
      </c>
      <c r="L32" s="80">
        <v>0</v>
      </c>
      <c r="M32" s="80">
        <v>0</v>
      </c>
      <c r="N32" s="80">
        <v>0</v>
      </c>
      <c r="O32" s="91">
        <v>7</v>
      </c>
      <c r="P32" s="92">
        <v>0</v>
      </c>
      <c r="Q32" s="93">
        <f>O32+P32</f>
        <v>7</v>
      </c>
      <c r="R32" s="81" t="str">
        <f>IFERROR(Q32/N32,"-")</f>
        <v>-</v>
      </c>
      <c r="S32" s="80">
        <v>1</v>
      </c>
      <c r="T32" s="80">
        <v>1</v>
      </c>
      <c r="U32" s="81">
        <f>IFERROR(T32/(Q32),"-")</f>
        <v>0.14285714285714</v>
      </c>
      <c r="V32" s="82">
        <f>IFERROR(K32/SUM(Q32:Q36),"-")</f>
        <v>24000</v>
      </c>
      <c r="W32" s="83">
        <v>3</v>
      </c>
      <c r="X32" s="81">
        <f>IF(Q32=0,"-",W32/Q32)</f>
        <v>0.42857142857143</v>
      </c>
      <c r="Y32" s="186">
        <v>334000</v>
      </c>
      <c r="Z32" s="187">
        <f>IFERROR(Y32/Q32,"-")</f>
        <v>47714.285714286</v>
      </c>
      <c r="AA32" s="187">
        <f>IFERROR(Y32/W32,"-")</f>
        <v>111333.33333333</v>
      </c>
      <c r="AB32" s="181">
        <f>SUM(Y32:Y36)-SUM(K32:K36)</f>
        <v>-26000</v>
      </c>
      <c r="AC32" s="85">
        <f>SUM(Y32:Y36)/SUM(K32:K36)</f>
        <v>0.92777777777778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3</v>
      </c>
      <c r="BG32" s="113">
        <f>IF(Q32=0,"",IF(BF32=0,"",(BF32/Q32)))</f>
        <v>0.42857142857143</v>
      </c>
      <c r="BH32" s="112">
        <v>1</v>
      </c>
      <c r="BI32" s="114">
        <f>IFERROR(BH32/BF32,"-")</f>
        <v>0.33333333333333</v>
      </c>
      <c r="BJ32" s="115">
        <v>50000</v>
      </c>
      <c r="BK32" s="116">
        <f>IFERROR(BJ32/BF32,"-")</f>
        <v>16666.666666667</v>
      </c>
      <c r="BL32" s="117"/>
      <c r="BM32" s="117"/>
      <c r="BN32" s="117">
        <v>1</v>
      </c>
      <c r="BO32" s="119">
        <v>1</v>
      </c>
      <c r="BP32" s="120">
        <f>IF(Q32=0,"",IF(BO32=0,"",(BO32/Q32)))</f>
        <v>0.14285714285714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3</v>
      </c>
      <c r="BY32" s="127">
        <f>IF(Q32=0,"",IF(BX32=0,"",(BX32/Q32)))</f>
        <v>0.42857142857143</v>
      </c>
      <c r="BZ32" s="128">
        <v>2</v>
      </c>
      <c r="CA32" s="129">
        <f>IFERROR(BZ32/BX32,"-")</f>
        <v>0.66666666666667</v>
      </c>
      <c r="CB32" s="130">
        <v>294000</v>
      </c>
      <c r="CC32" s="131">
        <f>IFERROR(CB32/BX32,"-")</f>
        <v>98000</v>
      </c>
      <c r="CD32" s="132">
        <v>1</v>
      </c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3</v>
      </c>
      <c r="CQ32" s="141">
        <v>334000</v>
      </c>
      <c r="CR32" s="141">
        <v>291000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/>
      <c r="B33" s="189" t="s">
        <v>127</v>
      </c>
      <c r="C33" s="189" t="s">
        <v>58</v>
      </c>
      <c r="D33" s="189"/>
      <c r="E33" s="189" t="s">
        <v>128</v>
      </c>
      <c r="F33" s="189" t="s">
        <v>129</v>
      </c>
      <c r="G33" s="189" t="s">
        <v>100</v>
      </c>
      <c r="H33" s="89"/>
      <c r="I33" s="89" t="s">
        <v>95</v>
      </c>
      <c r="J33" s="89"/>
      <c r="K33" s="181"/>
      <c r="L33" s="80">
        <v>4</v>
      </c>
      <c r="M33" s="80">
        <v>0</v>
      </c>
      <c r="N33" s="80">
        <v>22</v>
      </c>
      <c r="O33" s="91">
        <v>2</v>
      </c>
      <c r="P33" s="92">
        <v>0</v>
      </c>
      <c r="Q33" s="93">
        <f>O33+P33</f>
        <v>2</v>
      </c>
      <c r="R33" s="81">
        <f>IFERROR(Q33/N33,"-")</f>
        <v>0.090909090909091</v>
      </c>
      <c r="S33" s="80">
        <v>0</v>
      </c>
      <c r="T33" s="80">
        <v>1</v>
      </c>
      <c r="U33" s="81">
        <f>IFERROR(T33/(Q33),"-")</f>
        <v>0.5</v>
      </c>
      <c r="V33" s="82"/>
      <c r="W33" s="83">
        <v>1</v>
      </c>
      <c r="X33" s="81">
        <f>IF(Q33=0,"-",W33/Q33)</f>
        <v>0.5</v>
      </c>
      <c r="Y33" s="186">
        <v>0</v>
      </c>
      <c r="Z33" s="187">
        <f>IFERROR(Y33/Q33,"-")</f>
        <v>0</v>
      </c>
      <c r="AA33" s="187">
        <f>IFERROR(Y33/W33,"-")</f>
        <v>0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0.5</v>
      </c>
      <c r="BQ33" s="121">
        <v>1</v>
      </c>
      <c r="BR33" s="122">
        <f>IFERROR(BQ33/BO33,"-")</f>
        <v>1</v>
      </c>
      <c r="BS33" s="123">
        <v>3000</v>
      </c>
      <c r="BT33" s="124">
        <f>IFERROR(BS33/BO33,"-")</f>
        <v>3000</v>
      </c>
      <c r="BU33" s="125">
        <v>1</v>
      </c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0</v>
      </c>
      <c r="CR33" s="141">
        <v>3000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130</v>
      </c>
      <c r="C34" s="189" t="s">
        <v>58</v>
      </c>
      <c r="D34" s="189"/>
      <c r="E34" s="189" t="s">
        <v>131</v>
      </c>
      <c r="F34" s="189" t="s">
        <v>132</v>
      </c>
      <c r="G34" s="189" t="s">
        <v>73</v>
      </c>
      <c r="H34" s="89"/>
      <c r="I34" s="89" t="s">
        <v>95</v>
      </c>
      <c r="J34" s="89"/>
      <c r="K34" s="181"/>
      <c r="L34" s="80">
        <v>6</v>
      </c>
      <c r="M34" s="80">
        <v>0</v>
      </c>
      <c r="N34" s="80">
        <v>0</v>
      </c>
      <c r="O34" s="91">
        <v>1</v>
      </c>
      <c r="P34" s="92">
        <v>0</v>
      </c>
      <c r="Q34" s="93">
        <f>O34+P34</f>
        <v>1</v>
      </c>
      <c r="R34" s="81" t="str">
        <f>IFERROR(Q34/N34,"-")</f>
        <v>-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133</v>
      </c>
      <c r="C35" s="189" t="s">
        <v>58</v>
      </c>
      <c r="D35" s="189"/>
      <c r="E35" s="189" t="s">
        <v>134</v>
      </c>
      <c r="F35" s="189" t="s">
        <v>87</v>
      </c>
      <c r="G35" s="189" t="s">
        <v>100</v>
      </c>
      <c r="H35" s="89"/>
      <c r="I35" s="89" t="s">
        <v>95</v>
      </c>
      <c r="J35" s="89"/>
      <c r="K35" s="181"/>
      <c r="L35" s="80">
        <v>5</v>
      </c>
      <c r="M35" s="80">
        <v>0</v>
      </c>
      <c r="N35" s="80">
        <v>30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135</v>
      </c>
      <c r="C36" s="189" t="s">
        <v>58</v>
      </c>
      <c r="D36" s="189"/>
      <c r="E36" s="189" t="s">
        <v>108</v>
      </c>
      <c r="F36" s="189" t="s">
        <v>108</v>
      </c>
      <c r="G36" s="189" t="s">
        <v>66</v>
      </c>
      <c r="H36" s="89"/>
      <c r="I36" s="89"/>
      <c r="J36" s="89"/>
      <c r="K36" s="181"/>
      <c r="L36" s="80">
        <v>64</v>
      </c>
      <c r="M36" s="80">
        <v>23</v>
      </c>
      <c r="N36" s="80">
        <v>12</v>
      </c>
      <c r="O36" s="91">
        <v>5</v>
      </c>
      <c r="P36" s="92">
        <v>0</v>
      </c>
      <c r="Q36" s="93">
        <f>O36+P36</f>
        <v>5</v>
      </c>
      <c r="R36" s="81">
        <f>IFERROR(Q36/N36,"-")</f>
        <v>0.41666666666667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2</v>
      </c>
      <c r="BY36" s="127">
        <f>IF(Q36=0,"",IF(BX36=0,"",(BX36/Q36)))</f>
        <v>0.4</v>
      </c>
      <c r="BZ36" s="128">
        <v>1</v>
      </c>
      <c r="CA36" s="129">
        <f>IFERROR(BZ36/BX36,"-")</f>
        <v>0.5</v>
      </c>
      <c r="CB36" s="130">
        <v>30000</v>
      </c>
      <c r="CC36" s="131">
        <f>IFERROR(CB36/BX36,"-")</f>
        <v>15000</v>
      </c>
      <c r="CD36" s="132"/>
      <c r="CE36" s="132"/>
      <c r="CF36" s="132">
        <v>1</v>
      </c>
      <c r="CG36" s="133">
        <v>2</v>
      </c>
      <c r="CH36" s="134">
        <f>IF(Q36=0,"",IF(CG36=0,"",(CG36/Q36)))</f>
        <v>0.4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>
        <v>30000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0.084615384615385</v>
      </c>
      <c r="B37" s="189" t="s">
        <v>136</v>
      </c>
      <c r="C37" s="189" t="s">
        <v>58</v>
      </c>
      <c r="D37" s="189"/>
      <c r="E37" s="189" t="s">
        <v>137</v>
      </c>
      <c r="F37" s="189" t="s">
        <v>138</v>
      </c>
      <c r="G37" s="189" t="s">
        <v>61</v>
      </c>
      <c r="H37" s="89" t="s">
        <v>139</v>
      </c>
      <c r="I37" s="89" t="s">
        <v>140</v>
      </c>
      <c r="J37" s="89" t="s">
        <v>141</v>
      </c>
      <c r="K37" s="181">
        <v>260000</v>
      </c>
      <c r="L37" s="80">
        <v>0</v>
      </c>
      <c r="M37" s="80">
        <v>0</v>
      </c>
      <c r="N37" s="80">
        <v>0</v>
      </c>
      <c r="O37" s="91">
        <v>11</v>
      </c>
      <c r="P37" s="92">
        <v>0</v>
      </c>
      <c r="Q37" s="93">
        <f>O37+P37</f>
        <v>11</v>
      </c>
      <c r="R37" s="81" t="str">
        <f>IFERROR(Q37/N37,"-")</f>
        <v>-</v>
      </c>
      <c r="S37" s="80">
        <v>0</v>
      </c>
      <c r="T37" s="80">
        <v>3</v>
      </c>
      <c r="U37" s="81">
        <f>IFERROR(T37/(Q37),"-")</f>
        <v>0.27272727272727</v>
      </c>
      <c r="V37" s="82">
        <f>IFERROR(K37/SUM(Q37:Q40),"-")</f>
        <v>15294.117647059</v>
      </c>
      <c r="W37" s="83">
        <v>1</v>
      </c>
      <c r="X37" s="81">
        <f>IF(Q37=0,"-",W37/Q37)</f>
        <v>0.090909090909091</v>
      </c>
      <c r="Y37" s="186">
        <v>3000</v>
      </c>
      <c r="Z37" s="187">
        <f>IFERROR(Y37/Q37,"-")</f>
        <v>272.72727272727</v>
      </c>
      <c r="AA37" s="187">
        <f>IFERROR(Y37/W37,"-")</f>
        <v>3000</v>
      </c>
      <c r="AB37" s="181">
        <f>SUM(Y37:Y40)-SUM(K37:K40)</f>
        <v>-238000</v>
      </c>
      <c r="AC37" s="85">
        <f>SUM(Y37:Y40)/SUM(K37:K40)</f>
        <v>0.084615384615385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3</v>
      </c>
      <c r="AO37" s="101">
        <f>IF(Q37=0,"",IF(AN37=0,"",(AN37/Q37)))</f>
        <v>0.27272727272727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3</v>
      </c>
      <c r="BG37" s="113">
        <f>IF(Q37=0,"",IF(BF37=0,"",(BF37/Q37)))</f>
        <v>0.27272727272727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4</v>
      </c>
      <c r="BP37" s="120">
        <f>IF(Q37=0,"",IF(BO37=0,"",(BO37/Q37)))</f>
        <v>0.36363636363636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0.090909090909091</v>
      </c>
      <c r="CI37" s="135">
        <v>1</v>
      </c>
      <c r="CJ37" s="136">
        <f>IFERROR(CI37/CG37,"-")</f>
        <v>1</v>
      </c>
      <c r="CK37" s="137">
        <v>3000</v>
      </c>
      <c r="CL37" s="138">
        <f>IFERROR(CK37/CG37,"-")</f>
        <v>3000</v>
      </c>
      <c r="CM37" s="139">
        <v>1</v>
      </c>
      <c r="CN37" s="139"/>
      <c r="CO37" s="139"/>
      <c r="CP37" s="140">
        <v>1</v>
      </c>
      <c r="CQ37" s="141">
        <v>3000</v>
      </c>
      <c r="CR37" s="141">
        <v>3000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142</v>
      </c>
      <c r="C38" s="189" t="s">
        <v>58</v>
      </c>
      <c r="D38" s="189"/>
      <c r="E38" s="189" t="s">
        <v>105</v>
      </c>
      <c r="F38" s="189" t="s">
        <v>106</v>
      </c>
      <c r="G38" s="189" t="s">
        <v>100</v>
      </c>
      <c r="H38" s="89"/>
      <c r="I38" s="89" t="s">
        <v>140</v>
      </c>
      <c r="J38" s="89" t="s">
        <v>143</v>
      </c>
      <c r="K38" s="181"/>
      <c r="L38" s="80">
        <v>5</v>
      </c>
      <c r="M38" s="80">
        <v>0</v>
      </c>
      <c r="N38" s="80">
        <v>27</v>
      </c>
      <c r="O38" s="91">
        <v>3</v>
      </c>
      <c r="P38" s="92">
        <v>0</v>
      </c>
      <c r="Q38" s="93">
        <f>O38+P38</f>
        <v>3</v>
      </c>
      <c r="R38" s="81">
        <f>IFERROR(Q38/N38,"-")</f>
        <v>0.11111111111111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0.33333333333333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0.33333333333333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0.33333333333333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144</v>
      </c>
      <c r="C39" s="189" t="s">
        <v>58</v>
      </c>
      <c r="D39" s="189"/>
      <c r="E39" s="189" t="s">
        <v>121</v>
      </c>
      <c r="F39" s="189" t="s">
        <v>103</v>
      </c>
      <c r="G39" s="189" t="s">
        <v>73</v>
      </c>
      <c r="H39" s="89"/>
      <c r="I39" s="89" t="s">
        <v>140</v>
      </c>
      <c r="J39" s="89" t="s">
        <v>145</v>
      </c>
      <c r="K39" s="181"/>
      <c r="L39" s="80">
        <v>4</v>
      </c>
      <c r="M39" s="80">
        <v>0</v>
      </c>
      <c r="N39" s="80">
        <v>0</v>
      </c>
      <c r="O39" s="91">
        <v>1</v>
      </c>
      <c r="P39" s="92">
        <v>0</v>
      </c>
      <c r="Q39" s="93">
        <f>O39+P39</f>
        <v>1</v>
      </c>
      <c r="R39" s="81" t="str">
        <f>IFERROR(Q39/N39,"-")</f>
        <v>-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1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146</v>
      </c>
      <c r="C40" s="189" t="s">
        <v>58</v>
      </c>
      <c r="D40" s="189"/>
      <c r="E40" s="189" t="s">
        <v>108</v>
      </c>
      <c r="F40" s="189" t="s">
        <v>108</v>
      </c>
      <c r="G40" s="189" t="s">
        <v>66</v>
      </c>
      <c r="H40" s="89"/>
      <c r="I40" s="89"/>
      <c r="J40" s="89"/>
      <c r="K40" s="181"/>
      <c r="L40" s="80">
        <v>37</v>
      </c>
      <c r="M40" s="80">
        <v>25</v>
      </c>
      <c r="N40" s="80">
        <v>11</v>
      </c>
      <c r="O40" s="91">
        <v>2</v>
      </c>
      <c r="P40" s="92">
        <v>0</v>
      </c>
      <c r="Q40" s="93">
        <f>O40+P40</f>
        <v>2</v>
      </c>
      <c r="R40" s="81">
        <f>IFERROR(Q40/N40,"-")</f>
        <v>0.18181818181818</v>
      </c>
      <c r="S40" s="80">
        <v>1</v>
      </c>
      <c r="T40" s="80">
        <v>1</v>
      </c>
      <c r="U40" s="81">
        <f>IFERROR(T40/(Q40),"-")</f>
        <v>0.5</v>
      </c>
      <c r="V40" s="82"/>
      <c r="W40" s="83">
        <v>1</v>
      </c>
      <c r="X40" s="81">
        <f>IF(Q40=0,"-",W40/Q40)</f>
        <v>0.5</v>
      </c>
      <c r="Y40" s="186">
        <v>19000</v>
      </c>
      <c r="Z40" s="187">
        <f>IFERROR(Y40/Q40,"-")</f>
        <v>9500</v>
      </c>
      <c r="AA40" s="187">
        <f>IFERROR(Y40/W40,"-")</f>
        <v>19000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2</v>
      </c>
      <c r="BP40" s="120">
        <f>IF(Q40=0,"",IF(BO40=0,"",(BO40/Q40)))</f>
        <v>1</v>
      </c>
      <c r="BQ40" s="121">
        <v>1</v>
      </c>
      <c r="BR40" s="122">
        <f>IFERROR(BQ40/BO40,"-")</f>
        <v>0.5</v>
      </c>
      <c r="BS40" s="123">
        <v>22000</v>
      </c>
      <c r="BT40" s="124">
        <f>IFERROR(BS40/BO40,"-")</f>
        <v>11000</v>
      </c>
      <c r="BU40" s="125"/>
      <c r="BV40" s="125"/>
      <c r="BW40" s="125">
        <v>1</v>
      </c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19000</v>
      </c>
      <c r="CR40" s="141">
        <v>22000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</v>
      </c>
      <c r="B41" s="189" t="s">
        <v>147</v>
      </c>
      <c r="C41" s="189" t="s">
        <v>58</v>
      </c>
      <c r="D41" s="189"/>
      <c r="E41" s="189" t="s">
        <v>148</v>
      </c>
      <c r="F41" s="189" t="s">
        <v>149</v>
      </c>
      <c r="G41" s="189" t="s">
        <v>100</v>
      </c>
      <c r="H41" s="89" t="s">
        <v>150</v>
      </c>
      <c r="I41" s="89" t="s">
        <v>151</v>
      </c>
      <c r="J41" s="89" t="s">
        <v>152</v>
      </c>
      <c r="K41" s="181">
        <v>130000</v>
      </c>
      <c r="L41" s="80">
        <v>2</v>
      </c>
      <c r="M41" s="80">
        <v>0</v>
      </c>
      <c r="N41" s="80">
        <v>41</v>
      </c>
      <c r="O41" s="91">
        <v>1</v>
      </c>
      <c r="P41" s="92">
        <v>0</v>
      </c>
      <c r="Q41" s="93">
        <f>O41+P41</f>
        <v>1</v>
      </c>
      <c r="R41" s="81">
        <f>IFERROR(Q41/N41,"-")</f>
        <v>0.024390243902439</v>
      </c>
      <c r="S41" s="80">
        <v>0</v>
      </c>
      <c r="T41" s="80">
        <v>0</v>
      </c>
      <c r="U41" s="81">
        <f>IFERROR(T41/(Q41),"-")</f>
        <v>0</v>
      </c>
      <c r="V41" s="82">
        <f>IFERROR(K41/SUM(Q41:Q56),"-")</f>
        <v>7222.2222222222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SUM(Y41:Y56)-SUM(K41:K56)</f>
        <v>-130000</v>
      </c>
      <c r="AC41" s="85">
        <f>SUM(Y41:Y56)/SUM(K41:K56)</f>
        <v>0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>
        <v>1</v>
      </c>
      <c r="AX41" s="107">
        <f>IF(Q41=0,"",IF(AW41=0,"",(AW41/Q41)))</f>
        <v>1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153</v>
      </c>
      <c r="C42" s="189" t="s">
        <v>58</v>
      </c>
      <c r="D42" s="189"/>
      <c r="E42" s="189" t="s">
        <v>154</v>
      </c>
      <c r="F42" s="189" t="s">
        <v>155</v>
      </c>
      <c r="G42" s="189" t="s">
        <v>73</v>
      </c>
      <c r="H42" s="89"/>
      <c r="I42" s="89" t="s">
        <v>151</v>
      </c>
      <c r="J42" s="89" t="s">
        <v>156</v>
      </c>
      <c r="K42" s="181"/>
      <c r="L42" s="80">
        <v>3</v>
      </c>
      <c r="M42" s="80">
        <v>0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157</v>
      </c>
      <c r="C43" s="189" t="s">
        <v>58</v>
      </c>
      <c r="D43" s="189"/>
      <c r="E43" s="189" t="s">
        <v>158</v>
      </c>
      <c r="F43" s="189" t="s">
        <v>159</v>
      </c>
      <c r="G43" s="189" t="s">
        <v>100</v>
      </c>
      <c r="H43" s="89"/>
      <c r="I43" s="89" t="s">
        <v>151</v>
      </c>
      <c r="J43" s="89" t="s">
        <v>160</v>
      </c>
      <c r="K43" s="181"/>
      <c r="L43" s="80">
        <v>6</v>
      </c>
      <c r="M43" s="80">
        <v>0</v>
      </c>
      <c r="N43" s="80">
        <v>46</v>
      </c>
      <c r="O43" s="91">
        <v>1</v>
      </c>
      <c r="P43" s="92">
        <v>0</v>
      </c>
      <c r="Q43" s="93">
        <f>O43+P43</f>
        <v>1</v>
      </c>
      <c r="R43" s="81">
        <f>IFERROR(Q43/N43,"-")</f>
        <v>0.021739130434783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1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161</v>
      </c>
      <c r="C44" s="189" t="s">
        <v>58</v>
      </c>
      <c r="D44" s="189"/>
      <c r="E44" s="189" t="s">
        <v>108</v>
      </c>
      <c r="F44" s="189" t="s">
        <v>108</v>
      </c>
      <c r="G44" s="189" t="s">
        <v>66</v>
      </c>
      <c r="H44" s="89"/>
      <c r="I44" s="89"/>
      <c r="J44" s="89"/>
      <c r="K44" s="181"/>
      <c r="L44" s="80">
        <v>23</v>
      </c>
      <c r="M44" s="80">
        <v>15</v>
      </c>
      <c r="N44" s="80">
        <v>8</v>
      </c>
      <c r="O44" s="91">
        <v>2</v>
      </c>
      <c r="P44" s="92">
        <v>0</v>
      </c>
      <c r="Q44" s="93">
        <f>O44+P44</f>
        <v>2</v>
      </c>
      <c r="R44" s="81">
        <f>IFERROR(Q44/N44,"-")</f>
        <v>0.25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1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162</v>
      </c>
      <c r="C45" s="189" t="s">
        <v>58</v>
      </c>
      <c r="D45" s="189"/>
      <c r="E45" s="189" t="s">
        <v>163</v>
      </c>
      <c r="F45" s="189" t="s">
        <v>164</v>
      </c>
      <c r="G45" s="189" t="s">
        <v>61</v>
      </c>
      <c r="H45" s="89" t="s">
        <v>150</v>
      </c>
      <c r="I45" s="89" t="s">
        <v>165</v>
      </c>
      <c r="J45" s="89" t="s">
        <v>166</v>
      </c>
      <c r="K45" s="181"/>
      <c r="L45" s="80">
        <v>0</v>
      </c>
      <c r="M45" s="80">
        <v>0</v>
      </c>
      <c r="N45" s="80">
        <v>0</v>
      </c>
      <c r="O45" s="91">
        <v>2</v>
      </c>
      <c r="P45" s="92">
        <v>0</v>
      </c>
      <c r="Q45" s="93">
        <f>O45+P45</f>
        <v>2</v>
      </c>
      <c r="R45" s="81" t="str">
        <f>IFERROR(Q45/N45,"-")</f>
        <v>-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0.5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167</v>
      </c>
      <c r="C46" s="189" t="s">
        <v>58</v>
      </c>
      <c r="D46" s="189"/>
      <c r="E46" s="189" t="s">
        <v>163</v>
      </c>
      <c r="F46" s="189" t="s">
        <v>164</v>
      </c>
      <c r="G46" s="189" t="s">
        <v>66</v>
      </c>
      <c r="H46" s="89"/>
      <c r="I46" s="89"/>
      <c r="J46" s="89"/>
      <c r="K46" s="181"/>
      <c r="L46" s="80">
        <v>5</v>
      </c>
      <c r="M46" s="80">
        <v>2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168</v>
      </c>
      <c r="C47" s="189" t="s">
        <v>58</v>
      </c>
      <c r="D47" s="189"/>
      <c r="E47" s="189" t="s">
        <v>169</v>
      </c>
      <c r="F47" s="189" t="s">
        <v>170</v>
      </c>
      <c r="G47" s="189" t="s">
        <v>100</v>
      </c>
      <c r="H47" s="89" t="s">
        <v>171</v>
      </c>
      <c r="I47" s="89" t="s">
        <v>151</v>
      </c>
      <c r="J47" s="89" t="s">
        <v>152</v>
      </c>
      <c r="K47" s="181"/>
      <c r="L47" s="80">
        <v>4</v>
      </c>
      <c r="M47" s="80">
        <v>0</v>
      </c>
      <c r="N47" s="80">
        <v>16</v>
      </c>
      <c r="O47" s="91">
        <v>2</v>
      </c>
      <c r="P47" s="92">
        <v>0</v>
      </c>
      <c r="Q47" s="93">
        <f>O47+P47</f>
        <v>2</v>
      </c>
      <c r="R47" s="81">
        <f>IFERROR(Q47/N47,"-")</f>
        <v>0.125</v>
      </c>
      <c r="S47" s="80">
        <v>0</v>
      </c>
      <c r="T47" s="80">
        <v>1</v>
      </c>
      <c r="U47" s="81">
        <f>IFERROR(T47/(Q47),"-")</f>
        <v>0.5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0.5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1</v>
      </c>
      <c r="BP47" s="120">
        <f>IF(Q47=0,"",IF(BO47=0,"",(BO47/Q47)))</f>
        <v>0.5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172</v>
      </c>
      <c r="C48" s="189" t="s">
        <v>58</v>
      </c>
      <c r="D48" s="189"/>
      <c r="E48" s="189" t="s">
        <v>173</v>
      </c>
      <c r="F48" s="189" t="s">
        <v>174</v>
      </c>
      <c r="G48" s="189" t="s">
        <v>61</v>
      </c>
      <c r="H48" s="89"/>
      <c r="I48" s="89" t="s">
        <v>151</v>
      </c>
      <c r="J48" s="190" t="s">
        <v>175</v>
      </c>
      <c r="K48" s="181"/>
      <c r="L48" s="80">
        <v>0</v>
      </c>
      <c r="M48" s="80">
        <v>0</v>
      </c>
      <c r="N48" s="80">
        <v>0</v>
      </c>
      <c r="O48" s="91">
        <v>3</v>
      </c>
      <c r="P48" s="92">
        <v>0</v>
      </c>
      <c r="Q48" s="93">
        <f>O48+P48</f>
        <v>3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2</v>
      </c>
      <c r="BG48" s="113">
        <f>IF(Q48=0,"",IF(BF48=0,"",(BF48/Q48)))</f>
        <v>0.66666666666667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1</v>
      </c>
      <c r="BP48" s="120">
        <f>IF(Q48=0,"",IF(BO48=0,"",(BO48/Q48)))</f>
        <v>0.33333333333333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176</v>
      </c>
      <c r="C49" s="189" t="s">
        <v>58</v>
      </c>
      <c r="D49" s="189"/>
      <c r="E49" s="189" t="s">
        <v>154</v>
      </c>
      <c r="F49" s="189" t="s">
        <v>155</v>
      </c>
      <c r="G49" s="189" t="s">
        <v>73</v>
      </c>
      <c r="H49" s="89"/>
      <c r="I49" s="89" t="s">
        <v>151</v>
      </c>
      <c r="J49" s="89" t="s">
        <v>156</v>
      </c>
      <c r="K49" s="181"/>
      <c r="L49" s="80">
        <v>2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177</v>
      </c>
      <c r="C50" s="189" t="s">
        <v>58</v>
      </c>
      <c r="D50" s="189"/>
      <c r="E50" s="189" t="s">
        <v>178</v>
      </c>
      <c r="F50" s="189" t="s">
        <v>179</v>
      </c>
      <c r="G50" s="189" t="s">
        <v>100</v>
      </c>
      <c r="H50" s="89"/>
      <c r="I50" s="89" t="s">
        <v>151</v>
      </c>
      <c r="J50" s="89" t="s">
        <v>160</v>
      </c>
      <c r="K50" s="181"/>
      <c r="L50" s="80">
        <v>2</v>
      </c>
      <c r="M50" s="80">
        <v>0</v>
      </c>
      <c r="N50" s="80">
        <v>8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180</v>
      </c>
      <c r="C51" s="189" t="s">
        <v>58</v>
      </c>
      <c r="D51" s="189"/>
      <c r="E51" s="189" t="s">
        <v>108</v>
      </c>
      <c r="F51" s="189" t="s">
        <v>108</v>
      </c>
      <c r="G51" s="189" t="s">
        <v>66</v>
      </c>
      <c r="H51" s="89"/>
      <c r="I51" s="89"/>
      <c r="J51" s="89"/>
      <c r="K51" s="181"/>
      <c r="L51" s="80">
        <v>25</v>
      </c>
      <c r="M51" s="80">
        <v>13</v>
      </c>
      <c r="N51" s="80">
        <v>15</v>
      </c>
      <c r="O51" s="91">
        <v>1</v>
      </c>
      <c r="P51" s="92">
        <v>0</v>
      </c>
      <c r="Q51" s="93">
        <f>O51+P51</f>
        <v>1</v>
      </c>
      <c r="R51" s="81">
        <f>IFERROR(Q51/N51,"-")</f>
        <v>0.066666666666667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181</v>
      </c>
      <c r="C52" s="189" t="s">
        <v>58</v>
      </c>
      <c r="D52" s="189"/>
      <c r="E52" s="189" t="s">
        <v>182</v>
      </c>
      <c r="F52" s="189" t="s">
        <v>183</v>
      </c>
      <c r="G52" s="189" t="s">
        <v>100</v>
      </c>
      <c r="H52" s="89" t="s">
        <v>184</v>
      </c>
      <c r="I52" s="89" t="s">
        <v>151</v>
      </c>
      <c r="J52" s="89" t="s">
        <v>152</v>
      </c>
      <c r="K52" s="181"/>
      <c r="L52" s="80">
        <v>10</v>
      </c>
      <c r="M52" s="80">
        <v>0</v>
      </c>
      <c r="N52" s="80">
        <v>36</v>
      </c>
      <c r="O52" s="91">
        <v>2</v>
      </c>
      <c r="P52" s="92">
        <v>0</v>
      </c>
      <c r="Q52" s="93">
        <f>O52+P52</f>
        <v>2</v>
      </c>
      <c r="R52" s="81">
        <f>IFERROR(Q52/N52,"-")</f>
        <v>0.055555555555556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0.5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185</v>
      </c>
      <c r="C53" s="189" t="s">
        <v>58</v>
      </c>
      <c r="D53" s="189"/>
      <c r="E53" s="189" t="s">
        <v>186</v>
      </c>
      <c r="F53" s="189" t="s">
        <v>164</v>
      </c>
      <c r="G53" s="189" t="s">
        <v>61</v>
      </c>
      <c r="H53" s="89"/>
      <c r="I53" s="89" t="s">
        <v>151</v>
      </c>
      <c r="J53" s="190" t="s">
        <v>175</v>
      </c>
      <c r="K53" s="181"/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1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187</v>
      </c>
      <c r="C54" s="189" t="s">
        <v>58</v>
      </c>
      <c r="D54" s="189"/>
      <c r="E54" s="189" t="s">
        <v>154</v>
      </c>
      <c r="F54" s="189" t="s">
        <v>155</v>
      </c>
      <c r="G54" s="189" t="s">
        <v>73</v>
      </c>
      <c r="H54" s="89"/>
      <c r="I54" s="89" t="s">
        <v>151</v>
      </c>
      <c r="J54" s="89" t="s">
        <v>156</v>
      </c>
      <c r="K54" s="181"/>
      <c r="L54" s="80">
        <v>2</v>
      </c>
      <c r="M54" s="80">
        <v>0</v>
      </c>
      <c r="N54" s="80">
        <v>0</v>
      </c>
      <c r="O54" s="91">
        <v>1</v>
      </c>
      <c r="P54" s="92">
        <v>0</v>
      </c>
      <c r="Q54" s="93">
        <f>O54+P54</f>
        <v>1</v>
      </c>
      <c r="R54" s="81" t="str">
        <f>IFERROR(Q54/N54,"-")</f>
        <v>-</v>
      </c>
      <c r="S54" s="80">
        <v>0</v>
      </c>
      <c r="T54" s="80">
        <v>1</v>
      </c>
      <c r="U54" s="81">
        <f>IFERROR(T54/(Q54),"-")</f>
        <v>1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>
        <v>1</v>
      </c>
      <c r="BY54" s="127">
        <f>IF(Q54=0,"",IF(BX54=0,"",(BX54/Q54)))</f>
        <v>1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188</v>
      </c>
      <c r="C55" s="189" t="s">
        <v>58</v>
      </c>
      <c r="D55" s="189"/>
      <c r="E55" s="189" t="s">
        <v>189</v>
      </c>
      <c r="F55" s="189" t="s">
        <v>190</v>
      </c>
      <c r="G55" s="189" t="s">
        <v>100</v>
      </c>
      <c r="H55" s="89"/>
      <c r="I55" s="89" t="s">
        <v>151</v>
      </c>
      <c r="J55" s="89" t="s">
        <v>160</v>
      </c>
      <c r="K55" s="181"/>
      <c r="L55" s="80">
        <v>0</v>
      </c>
      <c r="M55" s="80">
        <v>0</v>
      </c>
      <c r="N55" s="80">
        <v>7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191</v>
      </c>
      <c r="C56" s="189" t="s">
        <v>58</v>
      </c>
      <c r="D56" s="189"/>
      <c r="E56" s="189" t="s">
        <v>108</v>
      </c>
      <c r="F56" s="189" t="s">
        <v>108</v>
      </c>
      <c r="G56" s="189" t="s">
        <v>66</v>
      </c>
      <c r="H56" s="89"/>
      <c r="I56" s="89"/>
      <c r="J56" s="89"/>
      <c r="K56" s="181"/>
      <c r="L56" s="80">
        <v>14</v>
      </c>
      <c r="M56" s="80">
        <v>6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0.083333333333333</v>
      </c>
      <c r="B57" s="189" t="s">
        <v>192</v>
      </c>
      <c r="C57" s="189" t="s">
        <v>58</v>
      </c>
      <c r="D57" s="189"/>
      <c r="E57" s="189" t="s">
        <v>193</v>
      </c>
      <c r="F57" s="189" t="s">
        <v>194</v>
      </c>
      <c r="G57" s="189" t="s">
        <v>100</v>
      </c>
      <c r="H57" s="89" t="s">
        <v>94</v>
      </c>
      <c r="I57" s="89" t="s">
        <v>195</v>
      </c>
      <c r="J57" s="191" t="s">
        <v>196</v>
      </c>
      <c r="K57" s="181">
        <v>120000</v>
      </c>
      <c r="L57" s="80">
        <v>11</v>
      </c>
      <c r="M57" s="80">
        <v>0</v>
      </c>
      <c r="N57" s="80">
        <v>28</v>
      </c>
      <c r="O57" s="91">
        <v>4</v>
      </c>
      <c r="P57" s="92">
        <v>0</v>
      </c>
      <c r="Q57" s="93">
        <f>O57+P57</f>
        <v>4</v>
      </c>
      <c r="R57" s="81">
        <f>IFERROR(Q57/N57,"-")</f>
        <v>0.14285714285714</v>
      </c>
      <c r="S57" s="80">
        <v>2</v>
      </c>
      <c r="T57" s="80">
        <v>0</v>
      </c>
      <c r="U57" s="81">
        <f>IFERROR(T57/(Q57),"-")</f>
        <v>0</v>
      </c>
      <c r="V57" s="82">
        <f>IFERROR(K57/SUM(Q57:Q58),"-")</f>
        <v>20000</v>
      </c>
      <c r="W57" s="83">
        <v>1</v>
      </c>
      <c r="X57" s="81">
        <f>IF(Q57=0,"-",W57/Q57)</f>
        <v>0.25</v>
      </c>
      <c r="Y57" s="186">
        <v>10000</v>
      </c>
      <c r="Z57" s="187">
        <f>IFERROR(Y57/Q57,"-")</f>
        <v>2500</v>
      </c>
      <c r="AA57" s="187">
        <f>IFERROR(Y57/W57,"-")</f>
        <v>10000</v>
      </c>
      <c r="AB57" s="181">
        <f>SUM(Y57:Y58)-SUM(K57:K58)</f>
        <v>-110000</v>
      </c>
      <c r="AC57" s="85">
        <f>SUM(Y57:Y58)/SUM(K57:K58)</f>
        <v>0.083333333333333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0.25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2</v>
      </c>
      <c r="BP57" s="120">
        <f>IF(Q57=0,"",IF(BO57=0,"",(BO57/Q57)))</f>
        <v>0.5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1</v>
      </c>
      <c r="BY57" s="127">
        <f>IF(Q57=0,"",IF(BX57=0,"",(BX57/Q57)))</f>
        <v>0.25</v>
      </c>
      <c r="BZ57" s="128">
        <v>1</v>
      </c>
      <c r="CA57" s="129">
        <f>IFERROR(BZ57/BX57,"-")</f>
        <v>1</v>
      </c>
      <c r="CB57" s="130">
        <v>10000</v>
      </c>
      <c r="CC57" s="131">
        <f>IFERROR(CB57/BX57,"-")</f>
        <v>10000</v>
      </c>
      <c r="CD57" s="132"/>
      <c r="CE57" s="132">
        <v>1</v>
      </c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10000</v>
      </c>
      <c r="CR57" s="141">
        <v>10000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197</v>
      </c>
      <c r="C58" s="189" t="s">
        <v>58</v>
      </c>
      <c r="D58" s="189"/>
      <c r="E58" s="189" t="s">
        <v>193</v>
      </c>
      <c r="F58" s="189" t="s">
        <v>194</v>
      </c>
      <c r="G58" s="189" t="s">
        <v>66</v>
      </c>
      <c r="H58" s="89"/>
      <c r="I58" s="89"/>
      <c r="J58" s="89"/>
      <c r="K58" s="181"/>
      <c r="L58" s="80">
        <v>52</v>
      </c>
      <c r="M58" s="80">
        <v>16</v>
      </c>
      <c r="N58" s="80">
        <v>7</v>
      </c>
      <c r="O58" s="91">
        <v>2</v>
      </c>
      <c r="P58" s="92">
        <v>0</v>
      </c>
      <c r="Q58" s="93">
        <f>O58+P58</f>
        <v>2</v>
      </c>
      <c r="R58" s="81">
        <f>IFERROR(Q58/N58,"-")</f>
        <v>0.28571428571429</v>
      </c>
      <c r="S58" s="80">
        <v>1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1</v>
      </c>
      <c r="BP58" s="120">
        <f>IF(Q58=0,"",IF(BO58=0,"",(BO58/Q58)))</f>
        <v>0.5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1</v>
      </c>
      <c r="BY58" s="127">
        <f>IF(Q58=0,"",IF(BX58=0,"",(BX58/Q58)))</f>
        <v>0.5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</v>
      </c>
      <c r="B59" s="189" t="s">
        <v>198</v>
      </c>
      <c r="C59" s="189" t="s">
        <v>58</v>
      </c>
      <c r="D59" s="189"/>
      <c r="E59" s="189" t="s">
        <v>102</v>
      </c>
      <c r="F59" s="189" t="s">
        <v>103</v>
      </c>
      <c r="G59" s="189" t="s">
        <v>73</v>
      </c>
      <c r="H59" s="89" t="s">
        <v>199</v>
      </c>
      <c r="I59" s="89" t="s">
        <v>195</v>
      </c>
      <c r="J59" s="190" t="s">
        <v>200</v>
      </c>
      <c r="K59" s="181">
        <v>150000</v>
      </c>
      <c r="L59" s="80">
        <v>6</v>
      </c>
      <c r="M59" s="80">
        <v>0</v>
      </c>
      <c r="N59" s="80">
        <v>0</v>
      </c>
      <c r="O59" s="91">
        <v>3</v>
      </c>
      <c r="P59" s="92">
        <v>0</v>
      </c>
      <c r="Q59" s="93">
        <f>O59+P59</f>
        <v>3</v>
      </c>
      <c r="R59" s="81" t="str">
        <f>IFERROR(Q59/N59,"-")</f>
        <v>-</v>
      </c>
      <c r="S59" s="80">
        <v>1</v>
      </c>
      <c r="T59" s="80">
        <v>0</v>
      </c>
      <c r="U59" s="81">
        <f>IFERROR(T59/(Q59),"-")</f>
        <v>0</v>
      </c>
      <c r="V59" s="82">
        <f>IFERROR(K59/SUM(Q59:Q60),"-")</f>
        <v>50000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-150000</v>
      </c>
      <c r="AC59" s="85">
        <f>SUM(Y59:Y60)/SUM(K59:K60)</f>
        <v>0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0.33333333333333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1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1</v>
      </c>
      <c r="CH59" s="134">
        <f>IF(Q59=0,"",IF(CG59=0,"",(CG59/Q59)))</f>
        <v>0.33333333333333</v>
      </c>
      <c r="CI59" s="135">
        <v>1</v>
      </c>
      <c r="CJ59" s="136">
        <f>IFERROR(CI59/CG59,"-")</f>
        <v>1</v>
      </c>
      <c r="CK59" s="137">
        <v>6000</v>
      </c>
      <c r="CL59" s="138">
        <f>IFERROR(CK59/CG59,"-")</f>
        <v>6000</v>
      </c>
      <c r="CM59" s="139"/>
      <c r="CN59" s="139">
        <v>1</v>
      </c>
      <c r="CO59" s="139"/>
      <c r="CP59" s="140">
        <v>0</v>
      </c>
      <c r="CQ59" s="141">
        <v>0</v>
      </c>
      <c r="CR59" s="141">
        <v>6000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201</v>
      </c>
      <c r="C60" s="189" t="s">
        <v>58</v>
      </c>
      <c r="D60" s="189"/>
      <c r="E60" s="189" t="s">
        <v>102</v>
      </c>
      <c r="F60" s="189" t="s">
        <v>103</v>
      </c>
      <c r="G60" s="189" t="s">
        <v>66</v>
      </c>
      <c r="H60" s="89"/>
      <c r="I60" s="89"/>
      <c r="J60" s="89"/>
      <c r="K60" s="181"/>
      <c r="L60" s="80">
        <v>14</v>
      </c>
      <c r="M60" s="80">
        <v>7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0.32</v>
      </c>
      <c r="B61" s="189" t="s">
        <v>202</v>
      </c>
      <c r="C61" s="189" t="s">
        <v>58</v>
      </c>
      <c r="D61" s="189"/>
      <c r="E61" s="189" t="s">
        <v>203</v>
      </c>
      <c r="F61" s="189" t="s">
        <v>204</v>
      </c>
      <c r="G61" s="189" t="s">
        <v>61</v>
      </c>
      <c r="H61" s="89" t="s">
        <v>62</v>
      </c>
      <c r="I61" s="89" t="s">
        <v>205</v>
      </c>
      <c r="J61" s="190" t="s">
        <v>200</v>
      </c>
      <c r="K61" s="181">
        <v>150000</v>
      </c>
      <c r="L61" s="80">
        <v>0</v>
      </c>
      <c r="M61" s="80">
        <v>0</v>
      </c>
      <c r="N61" s="80">
        <v>0</v>
      </c>
      <c r="O61" s="91">
        <v>11</v>
      </c>
      <c r="P61" s="92">
        <v>0</v>
      </c>
      <c r="Q61" s="93">
        <f>O61+P61</f>
        <v>11</v>
      </c>
      <c r="R61" s="81" t="str">
        <f>IFERROR(Q61/N61,"-")</f>
        <v>-</v>
      </c>
      <c r="S61" s="80">
        <v>0</v>
      </c>
      <c r="T61" s="80">
        <v>1</v>
      </c>
      <c r="U61" s="81">
        <f>IFERROR(T61/(Q61),"-")</f>
        <v>0.090909090909091</v>
      </c>
      <c r="V61" s="82">
        <f>IFERROR(K61/SUM(Q61:Q62),"-")</f>
        <v>12500</v>
      </c>
      <c r="W61" s="83">
        <v>1</v>
      </c>
      <c r="X61" s="81">
        <f>IF(Q61=0,"-",W61/Q61)</f>
        <v>0.090909090909091</v>
      </c>
      <c r="Y61" s="186">
        <v>10000</v>
      </c>
      <c r="Z61" s="187">
        <f>IFERROR(Y61/Q61,"-")</f>
        <v>909.09090909091</v>
      </c>
      <c r="AA61" s="187">
        <f>IFERROR(Y61/W61,"-")</f>
        <v>10000</v>
      </c>
      <c r="AB61" s="181">
        <f>SUM(Y61:Y62)-SUM(K61:K62)</f>
        <v>-102000</v>
      </c>
      <c r="AC61" s="85">
        <f>SUM(Y61:Y62)/SUM(K61:K62)</f>
        <v>0.32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0.090909090909091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>
        <v>1</v>
      </c>
      <c r="AX61" s="107">
        <f>IF(Q61=0,"",IF(AW61=0,"",(AW61/Q61)))</f>
        <v>0.090909090909091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>
        <v>2</v>
      </c>
      <c r="BG61" s="113">
        <f>IF(Q61=0,"",IF(BF61=0,"",(BF61/Q61)))</f>
        <v>0.18181818181818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2</v>
      </c>
      <c r="BP61" s="120">
        <f>IF(Q61=0,"",IF(BO61=0,"",(BO61/Q61)))</f>
        <v>0.18181818181818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4</v>
      </c>
      <c r="BY61" s="127">
        <f>IF(Q61=0,"",IF(BX61=0,"",(BX61/Q61)))</f>
        <v>0.36363636363636</v>
      </c>
      <c r="BZ61" s="128">
        <v>1</v>
      </c>
      <c r="CA61" s="129">
        <f>IFERROR(BZ61/BX61,"-")</f>
        <v>0.25</v>
      </c>
      <c r="CB61" s="130">
        <v>10000</v>
      </c>
      <c r="CC61" s="131">
        <f>IFERROR(CB61/BX61,"-")</f>
        <v>2500</v>
      </c>
      <c r="CD61" s="132"/>
      <c r="CE61" s="132">
        <v>1</v>
      </c>
      <c r="CF61" s="132"/>
      <c r="CG61" s="133">
        <v>1</v>
      </c>
      <c r="CH61" s="134">
        <f>IF(Q61=0,"",IF(CG61=0,"",(CG61/Q61)))</f>
        <v>0.090909090909091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1</v>
      </c>
      <c r="CQ61" s="141">
        <v>10000</v>
      </c>
      <c r="CR61" s="141">
        <v>10000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206</v>
      </c>
      <c r="C62" s="189" t="s">
        <v>58</v>
      </c>
      <c r="D62" s="189"/>
      <c r="E62" s="189" t="s">
        <v>203</v>
      </c>
      <c r="F62" s="189" t="s">
        <v>204</v>
      </c>
      <c r="G62" s="189" t="s">
        <v>66</v>
      </c>
      <c r="H62" s="89"/>
      <c r="I62" s="89"/>
      <c r="J62" s="89"/>
      <c r="K62" s="181"/>
      <c r="L62" s="80">
        <v>9</v>
      </c>
      <c r="M62" s="80">
        <v>8</v>
      </c>
      <c r="N62" s="80">
        <v>2</v>
      </c>
      <c r="O62" s="91">
        <v>1</v>
      </c>
      <c r="P62" s="92">
        <v>0</v>
      </c>
      <c r="Q62" s="93">
        <f>O62+P62</f>
        <v>1</v>
      </c>
      <c r="R62" s="81">
        <f>IFERROR(Q62/N62,"-")</f>
        <v>0.5</v>
      </c>
      <c r="S62" s="80">
        <v>0</v>
      </c>
      <c r="T62" s="80">
        <v>1</v>
      </c>
      <c r="U62" s="81">
        <f>IFERROR(T62/(Q62),"-")</f>
        <v>1</v>
      </c>
      <c r="V62" s="82"/>
      <c r="W62" s="83">
        <v>1</v>
      </c>
      <c r="X62" s="81">
        <f>IF(Q62=0,"-",W62/Q62)</f>
        <v>1</v>
      </c>
      <c r="Y62" s="186">
        <v>38000</v>
      </c>
      <c r="Z62" s="187">
        <f>IFERROR(Y62/Q62,"-")</f>
        <v>38000</v>
      </c>
      <c r="AA62" s="187">
        <f>IFERROR(Y62/W62,"-")</f>
        <v>38000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1</v>
      </c>
      <c r="CI62" s="135">
        <v>1</v>
      </c>
      <c r="CJ62" s="136">
        <f>IFERROR(CI62/CG62,"-")</f>
        <v>1</v>
      </c>
      <c r="CK62" s="137">
        <v>38000</v>
      </c>
      <c r="CL62" s="138">
        <f>IFERROR(CK62/CG62,"-")</f>
        <v>38000</v>
      </c>
      <c r="CM62" s="139"/>
      <c r="CN62" s="139"/>
      <c r="CO62" s="139">
        <v>1</v>
      </c>
      <c r="CP62" s="140">
        <v>1</v>
      </c>
      <c r="CQ62" s="141">
        <v>38000</v>
      </c>
      <c r="CR62" s="141">
        <v>38000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0.22666666666667</v>
      </c>
      <c r="B63" s="189" t="s">
        <v>207</v>
      </c>
      <c r="C63" s="189" t="s">
        <v>58</v>
      </c>
      <c r="D63" s="189"/>
      <c r="E63" s="189" t="s">
        <v>208</v>
      </c>
      <c r="F63" s="189" t="s">
        <v>209</v>
      </c>
      <c r="G63" s="189" t="s">
        <v>100</v>
      </c>
      <c r="H63" s="89" t="s">
        <v>62</v>
      </c>
      <c r="I63" s="89" t="s">
        <v>205</v>
      </c>
      <c r="J63" s="191" t="s">
        <v>196</v>
      </c>
      <c r="K63" s="181">
        <v>150000</v>
      </c>
      <c r="L63" s="80">
        <v>11</v>
      </c>
      <c r="M63" s="80">
        <v>0</v>
      </c>
      <c r="N63" s="80">
        <v>25</v>
      </c>
      <c r="O63" s="91">
        <v>4</v>
      </c>
      <c r="P63" s="92">
        <v>0</v>
      </c>
      <c r="Q63" s="93">
        <f>O63+P63</f>
        <v>4</v>
      </c>
      <c r="R63" s="81">
        <f>IFERROR(Q63/N63,"-")</f>
        <v>0.16</v>
      </c>
      <c r="S63" s="80">
        <v>0</v>
      </c>
      <c r="T63" s="80">
        <v>2</v>
      </c>
      <c r="U63" s="81">
        <f>IFERROR(T63/(Q63),"-")</f>
        <v>0.5</v>
      </c>
      <c r="V63" s="82">
        <f>IFERROR(K63/SUM(Q63:Q64),"-")</f>
        <v>30000</v>
      </c>
      <c r="W63" s="83">
        <v>1</v>
      </c>
      <c r="X63" s="81">
        <f>IF(Q63=0,"-",W63/Q63)</f>
        <v>0.25</v>
      </c>
      <c r="Y63" s="186">
        <v>34000</v>
      </c>
      <c r="Z63" s="187">
        <f>IFERROR(Y63/Q63,"-")</f>
        <v>8500</v>
      </c>
      <c r="AA63" s="187">
        <f>IFERROR(Y63/W63,"-")</f>
        <v>34000</v>
      </c>
      <c r="AB63" s="181">
        <f>SUM(Y63:Y64)-SUM(K63:K64)</f>
        <v>-116000</v>
      </c>
      <c r="AC63" s="85">
        <f>SUM(Y63:Y64)/SUM(K63:K64)</f>
        <v>0.22666666666667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3</v>
      </c>
      <c r="BP63" s="120">
        <f>IF(Q63=0,"",IF(BO63=0,"",(BO63/Q63)))</f>
        <v>0.75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0.25</v>
      </c>
      <c r="BZ63" s="128">
        <v>1</v>
      </c>
      <c r="CA63" s="129">
        <f>IFERROR(BZ63/BX63,"-")</f>
        <v>1</v>
      </c>
      <c r="CB63" s="130">
        <v>34000</v>
      </c>
      <c r="CC63" s="131">
        <f>IFERROR(CB63/BX63,"-")</f>
        <v>34000</v>
      </c>
      <c r="CD63" s="132"/>
      <c r="CE63" s="132"/>
      <c r="CF63" s="132">
        <v>1</v>
      </c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34000</v>
      </c>
      <c r="CR63" s="141">
        <v>34000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210</v>
      </c>
      <c r="C64" s="189" t="s">
        <v>58</v>
      </c>
      <c r="D64" s="189"/>
      <c r="E64" s="189" t="s">
        <v>208</v>
      </c>
      <c r="F64" s="189" t="s">
        <v>209</v>
      </c>
      <c r="G64" s="189" t="s">
        <v>66</v>
      </c>
      <c r="H64" s="89"/>
      <c r="I64" s="89"/>
      <c r="J64" s="89"/>
      <c r="K64" s="181"/>
      <c r="L64" s="80">
        <v>19</v>
      </c>
      <c r="M64" s="80">
        <v>10</v>
      </c>
      <c r="N64" s="80">
        <v>2</v>
      </c>
      <c r="O64" s="91">
        <v>1</v>
      </c>
      <c r="P64" s="92">
        <v>0</v>
      </c>
      <c r="Q64" s="93">
        <f>O64+P64</f>
        <v>1</v>
      </c>
      <c r="R64" s="81">
        <f>IFERROR(Q64/N64,"-")</f>
        <v>0.5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1</v>
      </c>
      <c r="AO64" s="101">
        <f>IF(Q64=0,"",IF(AN64=0,"",(AN64/Q64)))</f>
        <v>1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</v>
      </c>
      <c r="B65" s="189" t="s">
        <v>211</v>
      </c>
      <c r="C65" s="189" t="s">
        <v>58</v>
      </c>
      <c r="D65" s="189"/>
      <c r="E65" s="189" t="s">
        <v>212</v>
      </c>
      <c r="F65" s="189" t="s">
        <v>106</v>
      </c>
      <c r="G65" s="189" t="s">
        <v>100</v>
      </c>
      <c r="H65" s="89" t="s">
        <v>81</v>
      </c>
      <c r="I65" s="89" t="s">
        <v>205</v>
      </c>
      <c r="J65" s="190" t="s">
        <v>175</v>
      </c>
      <c r="K65" s="181">
        <v>150000</v>
      </c>
      <c r="L65" s="80">
        <v>12</v>
      </c>
      <c r="M65" s="80">
        <v>0</v>
      </c>
      <c r="N65" s="80">
        <v>36</v>
      </c>
      <c r="O65" s="91">
        <v>7</v>
      </c>
      <c r="P65" s="92">
        <v>0</v>
      </c>
      <c r="Q65" s="93">
        <f>O65+P65</f>
        <v>7</v>
      </c>
      <c r="R65" s="81">
        <f>IFERROR(Q65/N65,"-")</f>
        <v>0.19444444444444</v>
      </c>
      <c r="S65" s="80">
        <v>0</v>
      </c>
      <c r="T65" s="80">
        <v>1</v>
      </c>
      <c r="U65" s="81">
        <f>IFERROR(T65/(Q65),"-")</f>
        <v>0.14285714285714</v>
      </c>
      <c r="V65" s="82">
        <f>IFERROR(K65/SUM(Q65:Q66),"-")</f>
        <v>16666.666666667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SUM(Y65:Y66)-SUM(K65:K66)</f>
        <v>-150000</v>
      </c>
      <c r="AC65" s="85">
        <f>SUM(Y65:Y66)/SUM(K65:K66)</f>
        <v>0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0.14285714285714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1</v>
      </c>
      <c r="BP65" s="120">
        <f>IF(Q65=0,"",IF(BO65=0,"",(BO65/Q65)))</f>
        <v>0.14285714285714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3</v>
      </c>
      <c r="BY65" s="127">
        <f>IF(Q65=0,"",IF(BX65=0,"",(BX65/Q65)))</f>
        <v>0.42857142857143</v>
      </c>
      <c r="BZ65" s="128">
        <v>1</v>
      </c>
      <c r="CA65" s="129">
        <f>IFERROR(BZ65/BX65,"-")</f>
        <v>0.33333333333333</v>
      </c>
      <c r="CB65" s="130">
        <v>6000</v>
      </c>
      <c r="CC65" s="131">
        <f>IFERROR(CB65/BX65,"-")</f>
        <v>2000</v>
      </c>
      <c r="CD65" s="132"/>
      <c r="CE65" s="132">
        <v>1</v>
      </c>
      <c r="CF65" s="132"/>
      <c r="CG65" s="133">
        <v>2</v>
      </c>
      <c r="CH65" s="134">
        <f>IF(Q65=0,"",IF(CG65=0,"",(CG65/Q65)))</f>
        <v>0.28571428571429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>
        <v>6000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213</v>
      </c>
      <c r="C66" s="189" t="s">
        <v>58</v>
      </c>
      <c r="D66" s="189"/>
      <c r="E66" s="189" t="s">
        <v>212</v>
      </c>
      <c r="F66" s="189" t="s">
        <v>106</v>
      </c>
      <c r="G66" s="189" t="s">
        <v>66</v>
      </c>
      <c r="H66" s="89"/>
      <c r="I66" s="89"/>
      <c r="J66" s="89"/>
      <c r="K66" s="181"/>
      <c r="L66" s="80">
        <v>18</v>
      </c>
      <c r="M66" s="80">
        <v>14</v>
      </c>
      <c r="N66" s="80">
        <v>3</v>
      </c>
      <c r="O66" s="91">
        <v>2</v>
      </c>
      <c r="P66" s="92">
        <v>0</v>
      </c>
      <c r="Q66" s="93">
        <f>O66+P66</f>
        <v>2</v>
      </c>
      <c r="R66" s="81">
        <f>IFERROR(Q66/N66,"-")</f>
        <v>0.66666666666667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0.5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0.5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</v>
      </c>
      <c r="B67" s="189" t="s">
        <v>214</v>
      </c>
      <c r="C67" s="189" t="s">
        <v>58</v>
      </c>
      <c r="D67" s="189"/>
      <c r="E67" s="189" t="s">
        <v>215</v>
      </c>
      <c r="F67" s="189" t="s">
        <v>216</v>
      </c>
      <c r="G67" s="189" t="s">
        <v>61</v>
      </c>
      <c r="H67" s="89" t="s">
        <v>217</v>
      </c>
      <c r="I67" s="89" t="s">
        <v>218</v>
      </c>
      <c r="J67" s="191" t="s">
        <v>219</v>
      </c>
      <c r="K67" s="181">
        <v>120000</v>
      </c>
      <c r="L67" s="80">
        <v>0</v>
      </c>
      <c r="M67" s="80">
        <v>0</v>
      </c>
      <c r="N67" s="80">
        <v>0</v>
      </c>
      <c r="O67" s="91">
        <v>4</v>
      </c>
      <c r="P67" s="92">
        <v>0</v>
      </c>
      <c r="Q67" s="93">
        <f>O67+P67</f>
        <v>4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30000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-120000</v>
      </c>
      <c r="AC67" s="85">
        <f>SUM(Y67:Y68)/SUM(K67:K68)</f>
        <v>0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3</v>
      </c>
      <c r="BG67" s="113">
        <f>IF(Q67=0,"",IF(BF67=0,"",(BF67/Q67)))</f>
        <v>0.75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0.25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220</v>
      </c>
      <c r="C68" s="189" t="s">
        <v>58</v>
      </c>
      <c r="D68" s="189"/>
      <c r="E68" s="189" t="s">
        <v>215</v>
      </c>
      <c r="F68" s="189" t="s">
        <v>216</v>
      </c>
      <c r="G68" s="189" t="s">
        <v>66</v>
      </c>
      <c r="H68" s="89"/>
      <c r="I68" s="89"/>
      <c r="J68" s="89"/>
      <c r="K68" s="181"/>
      <c r="L68" s="80">
        <v>6</v>
      </c>
      <c r="M68" s="80">
        <v>5</v>
      </c>
      <c r="N68" s="80">
        <v>4</v>
      </c>
      <c r="O68" s="91">
        <v>0</v>
      </c>
      <c r="P68" s="92">
        <v>0</v>
      </c>
      <c r="Q68" s="93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</v>
      </c>
      <c r="B69" s="189" t="s">
        <v>221</v>
      </c>
      <c r="C69" s="189" t="s">
        <v>58</v>
      </c>
      <c r="D69" s="189"/>
      <c r="E69" s="189" t="s">
        <v>222</v>
      </c>
      <c r="F69" s="189" t="s">
        <v>223</v>
      </c>
      <c r="G69" s="189" t="s">
        <v>73</v>
      </c>
      <c r="H69" s="89" t="s">
        <v>217</v>
      </c>
      <c r="I69" s="89" t="s">
        <v>218</v>
      </c>
      <c r="J69" s="190" t="s">
        <v>175</v>
      </c>
      <c r="K69" s="181">
        <v>120000</v>
      </c>
      <c r="L69" s="80">
        <v>4</v>
      </c>
      <c r="M69" s="80">
        <v>0</v>
      </c>
      <c r="N69" s="80">
        <v>0</v>
      </c>
      <c r="O69" s="91">
        <v>2</v>
      </c>
      <c r="P69" s="92">
        <v>0</v>
      </c>
      <c r="Q69" s="93">
        <f>O69+P69</f>
        <v>2</v>
      </c>
      <c r="R69" s="81" t="str">
        <f>IFERROR(Q69/N69,"-")</f>
        <v>-</v>
      </c>
      <c r="S69" s="80">
        <v>0</v>
      </c>
      <c r="T69" s="80">
        <v>1</v>
      </c>
      <c r="U69" s="81">
        <f>IFERROR(T69/(Q69),"-")</f>
        <v>0.5</v>
      </c>
      <c r="V69" s="82">
        <f>IFERROR(K69/SUM(Q69:Q70),"-")</f>
        <v>30000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SUM(Y69:Y70)-SUM(K69:K70)</f>
        <v>-120000</v>
      </c>
      <c r="AC69" s="85">
        <f>SUM(Y69:Y70)/SUM(K69:K70)</f>
        <v>0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0.5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1</v>
      </c>
      <c r="BY69" s="127">
        <f>IF(Q69=0,"",IF(BX69=0,"",(BX69/Q69)))</f>
        <v>0.5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224</v>
      </c>
      <c r="C70" s="189" t="s">
        <v>58</v>
      </c>
      <c r="D70" s="189"/>
      <c r="E70" s="189" t="s">
        <v>222</v>
      </c>
      <c r="F70" s="189" t="s">
        <v>223</v>
      </c>
      <c r="G70" s="189" t="s">
        <v>66</v>
      </c>
      <c r="H70" s="89"/>
      <c r="I70" s="89"/>
      <c r="J70" s="89"/>
      <c r="K70" s="181"/>
      <c r="L70" s="80">
        <v>16</v>
      </c>
      <c r="M70" s="80">
        <v>12</v>
      </c>
      <c r="N70" s="80">
        <v>2</v>
      </c>
      <c r="O70" s="91">
        <v>2</v>
      </c>
      <c r="P70" s="92">
        <v>0</v>
      </c>
      <c r="Q70" s="93">
        <f>O70+P70</f>
        <v>2</v>
      </c>
      <c r="R70" s="81">
        <f>IFERROR(Q70/N70,"-")</f>
        <v>1</v>
      </c>
      <c r="S70" s="80">
        <v>1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>
        <v>1</v>
      </c>
      <c r="AX70" s="107">
        <f>IF(Q70=0,"",IF(AW70=0,"",(AW70/Q70)))</f>
        <v>0.5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>
        <v>1</v>
      </c>
      <c r="CH70" s="134">
        <f>IF(Q70=0,"",IF(CG70=0,"",(CG70/Q70)))</f>
        <v>0.5</v>
      </c>
      <c r="CI70" s="135"/>
      <c r="CJ70" s="136">
        <f>IFERROR(CI70/CG70,"-")</f>
        <v>0</v>
      </c>
      <c r="CK70" s="137"/>
      <c r="CL70" s="138">
        <f>IFERROR(CK70/CG70,"-")</f>
        <v>0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0.375</v>
      </c>
      <c r="B71" s="189" t="s">
        <v>225</v>
      </c>
      <c r="C71" s="189" t="s">
        <v>58</v>
      </c>
      <c r="D71" s="189"/>
      <c r="E71" s="189" t="s">
        <v>226</v>
      </c>
      <c r="F71" s="189" t="s">
        <v>227</v>
      </c>
      <c r="G71" s="189" t="s">
        <v>100</v>
      </c>
      <c r="H71" s="89" t="s">
        <v>228</v>
      </c>
      <c r="I71" s="89" t="s">
        <v>195</v>
      </c>
      <c r="J71" s="89" t="s">
        <v>229</v>
      </c>
      <c r="K71" s="181">
        <v>80000</v>
      </c>
      <c r="L71" s="80">
        <v>12</v>
      </c>
      <c r="M71" s="80">
        <v>0</v>
      </c>
      <c r="N71" s="80">
        <v>49</v>
      </c>
      <c r="O71" s="91">
        <v>3</v>
      </c>
      <c r="P71" s="92">
        <v>0</v>
      </c>
      <c r="Q71" s="93">
        <f>O71+P71</f>
        <v>3</v>
      </c>
      <c r="R71" s="81">
        <f>IFERROR(Q71/N71,"-")</f>
        <v>0.061224489795918</v>
      </c>
      <c r="S71" s="80">
        <v>1</v>
      </c>
      <c r="T71" s="80">
        <v>1</v>
      </c>
      <c r="U71" s="81">
        <f>IFERROR(T71/(Q71),"-")</f>
        <v>0.33333333333333</v>
      </c>
      <c r="V71" s="82">
        <f>IFERROR(K71/SUM(Q71:Q74),"-")</f>
        <v>10000</v>
      </c>
      <c r="W71" s="83">
        <v>1</v>
      </c>
      <c r="X71" s="81">
        <f>IF(Q71=0,"-",W71/Q71)</f>
        <v>0.33333333333333</v>
      </c>
      <c r="Y71" s="186">
        <v>9000</v>
      </c>
      <c r="Z71" s="187">
        <f>IFERROR(Y71/Q71,"-")</f>
        <v>3000</v>
      </c>
      <c r="AA71" s="187">
        <f>IFERROR(Y71/W71,"-")</f>
        <v>9000</v>
      </c>
      <c r="AB71" s="181">
        <f>SUM(Y71:Y74)-SUM(K71:K74)</f>
        <v>-50000</v>
      </c>
      <c r="AC71" s="85">
        <f>SUM(Y71:Y74)/SUM(K71:K74)</f>
        <v>0.375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>
        <v>1</v>
      </c>
      <c r="AO71" s="101">
        <f>IF(Q71=0,"",IF(AN71=0,"",(AN71/Q71)))</f>
        <v>0.33333333333333</v>
      </c>
      <c r="AP71" s="100"/>
      <c r="AQ71" s="102">
        <f>IFERROR(AP71/AN71,"-")</f>
        <v>0</v>
      </c>
      <c r="AR71" s="103"/>
      <c r="AS71" s="104">
        <f>IFERROR(AR71/AN71,"-")</f>
        <v>0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2</v>
      </c>
      <c r="BP71" s="120">
        <f>IF(Q71=0,"",IF(BO71=0,"",(BO71/Q71)))</f>
        <v>0.66666666666667</v>
      </c>
      <c r="BQ71" s="121">
        <v>1</v>
      </c>
      <c r="BR71" s="122">
        <f>IFERROR(BQ71/BO71,"-")</f>
        <v>0.5</v>
      </c>
      <c r="BS71" s="123">
        <v>9000</v>
      </c>
      <c r="BT71" s="124">
        <f>IFERROR(BS71/BO71,"-")</f>
        <v>4500</v>
      </c>
      <c r="BU71" s="125"/>
      <c r="BV71" s="125"/>
      <c r="BW71" s="125">
        <v>1</v>
      </c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9000</v>
      </c>
      <c r="CR71" s="141">
        <v>9000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230</v>
      </c>
      <c r="C72" s="189" t="s">
        <v>58</v>
      </c>
      <c r="D72" s="189"/>
      <c r="E72" s="189" t="s">
        <v>226</v>
      </c>
      <c r="F72" s="189" t="s">
        <v>227</v>
      </c>
      <c r="G72" s="189" t="s">
        <v>66</v>
      </c>
      <c r="H72" s="89"/>
      <c r="I72" s="89"/>
      <c r="J72" s="89"/>
      <c r="K72" s="181"/>
      <c r="L72" s="80">
        <v>11</v>
      </c>
      <c r="M72" s="80">
        <v>9</v>
      </c>
      <c r="N72" s="80">
        <v>8</v>
      </c>
      <c r="O72" s="91">
        <v>2</v>
      </c>
      <c r="P72" s="92">
        <v>0</v>
      </c>
      <c r="Q72" s="93">
        <f>O72+P72</f>
        <v>2</v>
      </c>
      <c r="R72" s="81">
        <f>IFERROR(Q72/N72,"-")</f>
        <v>0.25</v>
      </c>
      <c r="S72" s="80">
        <v>0</v>
      </c>
      <c r="T72" s="80">
        <v>1</v>
      </c>
      <c r="U72" s="81">
        <f>IFERROR(T72/(Q72),"-")</f>
        <v>0.5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0.5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1</v>
      </c>
      <c r="BP72" s="120">
        <f>IF(Q72=0,"",IF(BO72=0,"",(BO72/Q72)))</f>
        <v>0.5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/>
      <c r="BY72" s="127">
        <f>IF(Q72=0,"",IF(BX72=0,"",(BX72/Q72)))</f>
        <v>0</v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231</v>
      </c>
      <c r="C73" s="189" t="s">
        <v>58</v>
      </c>
      <c r="D73" s="189"/>
      <c r="E73" s="189" t="s">
        <v>226</v>
      </c>
      <c r="F73" s="189" t="s">
        <v>227</v>
      </c>
      <c r="G73" s="189" t="s">
        <v>100</v>
      </c>
      <c r="H73" s="89"/>
      <c r="I73" s="89"/>
      <c r="J73" s="89"/>
      <c r="K73" s="181"/>
      <c r="L73" s="80">
        <v>1</v>
      </c>
      <c r="M73" s="80">
        <v>0</v>
      </c>
      <c r="N73" s="80">
        <v>10</v>
      </c>
      <c r="O73" s="91">
        <v>1</v>
      </c>
      <c r="P73" s="92">
        <v>0</v>
      </c>
      <c r="Q73" s="93">
        <f>O73+P73</f>
        <v>1</v>
      </c>
      <c r="R73" s="81">
        <f>IFERROR(Q73/N73,"-")</f>
        <v>0.1</v>
      </c>
      <c r="S73" s="80">
        <v>1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1</v>
      </c>
      <c r="BP73" s="120">
        <f>IF(Q73=0,"",IF(BO73=0,"",(BO73/Q73)))</f>
        <v>1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232</v>
      </c>
      <c r="C74" s="189" t="s">
        <v>58</v>
      </c>
      <c r="D74" s="189"/>
      <c r="E74" s="189" t="s">
        <v>226</v>
      </c>
      <c r="F74" s="189" t="s">
        <v>227</v>
      </c>
      <c r="G74" s="189" t="s">
        <v>66</v>
      </c>
      <c r="H74" s="89"/>
      <c r="I74" s="89"/>
      <c r="J74" s="89"/>
      <c r="K74" s="181"/>
      <c r="L74" s="80">
        <v>15</v>
      </c>
      <c r="M74" s="80">
        <v>12</v>
      </c>
      <c r="N74" s="80">
        <v>2</v>
      </c>
      <c r="O74" s="91">
        <v>2</v>
      </c>
      <c r="P74" s="92">
        <v>0</v>
      </c>
      <c r="Q74" s="93">
        <f>O74+P74</f>
        <v>2</v>
      </c>
      <c r="R74" s="81">
        <f>IFERROR(Q74/N74,"-")</f>
        <v>1</v>
      </c>
      <c r="S74" s="80">
        <v>2</v>
      </c>
      <c r="T74" s="80">
        <v>0</v>
      </c>
      <c r="U74" s="81">
        <f>IFERROR(T74/(Q74),"-")</f>
        <v>0</v>
      </c>
      <c r="V74" s="82"/>
      <c r="W74" s="83">
        <v>1</v>
      </c>
      <c r="X74" s="81">
        <f>IF(Q74=0,"-",W74/Q74)</f>
        <v>0.5</v>
      </c>
      <c r="Y74" s="186">
        <v>21000</v>
      </c>
      <c r="Z74" s="187">
        <f>IFERROR(Y74/Q74,"-")</f>
        <v>10500</v>
      </c>
      <c r="AA74" s="187">
        <f>IFERROR(Y74/W74,"-")</f>
        <v>21000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1</v>
      </c>
      <c r="BY74" s="127">
        <f>IF(Q74=0,"",IF(BX74=0,"",(BX74/Q74)))</f>
        <v>0.5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>
        <v>1</v>
      </c>
      <c r="CH74" s="134">
        <f>IF(Q74=0,"",IF(CG74=0,"",(CG74/Q74)))</f>
        <v>0.5</v>
      </c>
      <c r="CI74" s="135">
        <v>1</v>
      </c>
      <c r="CJ74" s="136">
        <f>IFERROR(CI74/CG74,"-")</f>
        <v>1</v>
      </c>
      <c r="CK74" s="137">
        <v>21000</v>
      </c>
      <c r="CL74" s="138">
        <f>IFERROR(CK74/CG74,"-")</f>
        <v>21000</v>
      </c>
      <c r="CM74" s="139"/>
      <c r="CN74" s="139"/>
      <c r="CO74" s="139">
        <v>1</v>
      </c>
      <c r="CP74" s="140">
        <v>1</v>
      </c>
      <c r="CQ74" s="141">
        <v>21000</v>
      </c>
      <c r="CR74" s="141">
        <v>21000</v>
      </c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30"/>
      <c r="B75" s="86"/>
      <c r="C75" s="86"/>
      <c r="D75" s="87"/>
      <c r="E75" s="87"/>
      <c r="F75" s="87"/>
      <c r="G75" s="88"/>
      <c r="H75" s="89"/>
      <c r="I75" s="89"/>
      <c r="J75" s="89"/>
      <c r="K75" s="182"/>
      <c r="L75" s="34"/>
      <c r="M75" s="34"/>
      <c r="N75" s="31"/>
      <c r="O75" s="23"/>
      <c r="P75" s="23"/>
      <c r="Q75" s="23"/>
      <c r="R75" s="32"/>
      <c r="S75" s="32"/>
      <c r="T75" s="23"/>
      <c r="U75" s="32"/>
      <c r="V75" s="25"/>
      <c r="W75" s="25"/>
      <c r="X75" s="25"/>
      <c r="Y75" s="188"/>
      <c r="Z75" s="188"/>
      <c r="AA75" s="188"/>
      <c r="AB75" s="188"/>
      <c r="AC75" s="33"/>
      <c r="AD75" s="58"/>
      <c r="AE75" s="62"/>
      <c r="AF75" s="63"/>
      <c r="AG75" s="62"/>
      <c r="AH75" s="66"/>
      <c r="AI75" s="67"/>
      <c r="AJ75" s="68"/>
      <c r="AK75" s="69"/>
      <c r="AL75" s="69"/>
      <c r="AM75" s="69"/>
      <c r="AN75" s="62"/>
      <c r="AO75" s="63"/>
      <c r="AP75" s="62"/>
      <c r="AQ75" s="66"/>
      <c r="AR75" s="67"/>
      <c r="AS75" s="68"/>
      <c r="AT75" s="69"/>
      <c r="AU75" s="69"/>
      <c r="AV75" s="69"/>
      <c r="AW75" s="62"/>
      <c r="AX75" s="63"/>
      <c r="AY75" s="62"/>
      <c r="AZ75" s="66"/>
      <c r="BA75" s="67"/>
      <c r="BB75" s="68"/>
      <c r="BC75" s="69"/>
      <c r="BD75" s="69"/>
      <c r="BE75" s="69"/>
      <c r="BF75" s="62"/>
      <c r="BG75" s="63"/>
      <c r="BH75" s="62"/>
      <c r="BI75" s="66"/>
      <c r="BJ75" s="67"/>
      <c r="BK75" s="68"/>
      <c r="BL75" s="69"/>
      <c r="BM75" s="69"/>
      <c r="BN75" s="69"/>
      <c r="BO75" s="64"/>
      <c r="BP75" s="65"/>
      <c r="BQ75" s="62"/>
      <c r="BR75" s="66"/>
      <c r="BS75" s="67"/>
      <c r="BT75" s="68"/>
      <c r="BU75" s="69"/>
      <c r="BV75" s="69"/>
      <c r="BW75" s="69"/>
      <c r="BX75" s="64"/>
      <c r="BY75" s="65"/>
      <c r="BZ75" s="62"/>
      <c r="CA75" s="66"/>
      <c r="CB75" s="67"/>
      <c r="CC75" s="68"/>
      <c r="CD75" s="69"/>
      <c r="CE75" s="69"/>
      <c r="CF75" s="69"/>
      <c r="CG75" s="64"/>
      <c r="CH75" s="65"/>
      <c r="CI75" s="62"/>
      <c r="CJ75" s="66"/>
      <c r="CK75" s="67"/>
      <c r="CL75" s="68"/>
      <c r="CM75" s="69"/>
      <c r="CN75" s="69"/>
      <c r="CO75" s="69"/>
      <c r="CP75" s="70"/>
      <c r="CQ75" s="67"/>
      <c r="CR75" s="67"/>
      <c r="CS75" s="67"/>
      <c r="CT75" s="71"/>
    </row>
    <row r="76" spans="1:99">
      <c r="A76" s="30"/>
      <c r="B76" s="37"/>
      <c r="C76" s="37"/>
      <c r="D76" s="21"/>
      <c r="E76" s="21"/>
      <c r="F76" s="21"/>
      <c r="G76" s="22"/>
      <c r="H76" s="36"/>
      <c r="I76" s="36"/>
      <c r="J76" s="74"/>
      <c r="K76" s="183"/>
      <c r="L76" s="34"/>
      <c r="M76" s="34"/>
      <c r="N76" s="31"/>
      <c r="O76" s="23"/>
      <c r="P76" s="23"/>
      <c r="Q76" s="23"/>
      <c r="R76" s="32"/>
      <c r="S76" s="32"/>
      <c r="T76" s="23"/>
      <c r="U76" s="32"/>
      <c r="V76" s="25"/>
      <c r="W76" s="25"/>
      <c r="X76" s="25"/>
      <c r="Y76" s="188"/>
      <c r="Z76" s="188"/>
      <c r="AA76" s="188"/>
      <c r="AB76" s="188"/>
      <c r="AC76" s="33"/>
      <c r="AD76" s="60"/>
      <c r="AE76" s="62"/>
      <c r="AF76" s="63"/>
      <c r="AG76" s="62"/>
      <c r="AH76" s="66"/>
      <c r="AI76" s="67"/>
      <c r="AJ76" s="68"/>
      <c r="AK76" s="69"/>
      <c r="AL76" s="69"/>
      <c r="AM76" s="69"/>
      <c r="AN76" s="62"/>
      <c r="AO76" s="63"/>
      <c r="AP76" s="62"/>
      <c r="AQ76" s="66"/>
      <c r="AR76" s="67"/>
      <c r="AS76" s="68"/>
      <c r="AT76" s="69"/>
      <c r="AU76" s="69"/>
      <c r="AV76" s="69"/>
      <c r="AW76" s="62"/>
      <c r="AX76" s="63"/>
      <c r="AY76" s="62"/>
      <c r="AZ76" s="66"/>
      <c r="BA76" s="67"/>
      <c r="BB76" s="68"/>
      <c r="BC76" s="69"/>
      <c r="BD76" s="69"/>
      <c r="BE76" s="69"/>
      <c r="BF76" s="62"/>
      <c r="BG76" s="63"/>
      <c r="BH76" s="62"/>
      <c r="BI76" s="66"/>
      <c r="BJ76" s="67"/>
      <c r="BK76" s="68"/>
      <c r="BL76" s="69"/>
      <c r="BM76" s="69"/>
      <c r="BN76" s="69"/>
      <c r="BO76" s="64"/>
      <c r="BP76" s="65"/>
      <c r="BQ76" s="62"/>
      <c r="BR76" s="66"/>
      <c r="BS76" s="67"/>
      <c r="BT76" s="68"/>
      <c r="BU76" s="69"/>
      <c r="BV76" s="69"/>
      <c r="BW76" s="69"/>
      <c r="BX76" s="64"/>
      <c r="BY76" s="65"/>
      <c r="BZ76" s="62"/>
      <c r="CA76" s="66"/>
      <c r="CB76" s="67"/>
      <c r="CC76" s="68"/>
      <c r="CD76" s="69"/>
      <c r="CE76" s="69"/>
      <c r="CF76" s="69"/>
      <c r="CG76" s="64"/>
      <c r="CH76" s="65"/>
      <c r="CI76" s="62"/>
      <c r="CJ76" s="66"/>
      <c r="CK76" s="67"/>
      <c r="CL76" s="68"/>
      <c r="CM76" s="69"/>
      <c r="CN76" s="69"/>
      <c r="CO76" s="69"/>
      <c r="CP76" s="70"/>
      <c r="CQ76" s="67"/>
      <c r="CR76" s="67"/>
      <c r="CS76" s="67"/>
      <c r="CT76" s="71"/>
    </row>
    <row r="77" spans="1:99">
      <c r="A77" s="19">
        <f>AC77</f>
        <v>0.75916967509025</v>
      </c>
      <c r="B77" s="39"/>
      <c r="C77" s="39"/>
      <c r="D77" s="39"/>
      <c r="E77" s="39"/>
      <c r="F77" s="39"/>
      <c r="G77" s="39"/>
      <c r="H77" s="40" t="s">
        <v>233</v>
      </c>
      <c r="I77" s="40"/>
      <c r="J77" s="40"/>
      <c r="K77" s="184">
        <f>SUM(K6:K76)</f>
        <v>2770000</v>
      </c>
      <c r="L77" s="41">
        <f>SUM(L6:L76)</f>
        <v>768</v>
      </c>
      <c r="M77" s="41">
        <f>SUM(M6:M76)</f>
        <v>291</v>
      </c>
      <c r="N77" s="41">
        <f>SUM(N6:N76)</f>
        <v>644</v>
      </c>
      <c r="O77" s="41">
        <f>SUM(O6:O76)</f>
        <v>163</v>
      </c>
      <c r="P77" s="41">
        <f>SUM(P6:P76)</f>
        <v>0</v>
      </c>
      <c r="Q77" s="41">
        <f>SUM(Q6:Q76)</f>
        <v>163</v>
      </c>
      <c r="R77" s="42">
        <f>IFERROR(Q77/N77,"-")</f>
        <v>0.25310559006211</v>
      </c>
      <c r="S77" s="77">
        <f>SUM(S6:S76)</f>
        <v>19</v>
      </c>
      <c r="T77" s="77">
        <f>SUM(T6:T76)</f>
        <v>25</v>
      </c>
      <c r="U77" s="42">
        <f>IFERROR(S77/Q77,"-")</f>
        <v>0.11656441717791</v>
      </c>
      <c r="V77" s="43">
        <f>IFERROR(K77/Q77,"-")</f>
        <v>16993.865030675</v>
      </c>
      <c r="W77" s="44">
        <f>SUM(W6:W76)</f>
        <v>22</v>
      </c>
      <c r="X77" s="42">
        <f>IFERROR(W77/Q77,"-")</f>
        <v>0.13496932515337</v>
      </c>
      <c r="Y77" s="184">
        <f>SUM(Y6:Y76)</f>
        <v>2102900</v>
      </c>
      <c r="Z77" s="184">
        <f>IFERROR(Y77/Q77,"-")</f>
        <v>12901.226993865</v>
      </c>
      <c r="AA77" s="184">
        <f>IFERROR(Y77/W77,"-")</f>
        <v>95586.363636364</v>
      </c>
      <c r="AB77" s="184">
        <f>Y77-K77</f>
        <v>-667100</v>
      </c>
      <c r="AC77" s="46">
        <f>Y77/K77</f>
        <v>0.75916967509025</v>
      </c>
      <c r="AD77" s="59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6"/>
    <mergeCell ref="K22:K26"/>
    <mergeCell ref="V22:V26"/>
    <mergeCell ref="AB22:AB26"/>
    <mergeCell ref="AC22:AC26"/>
    <mergeCell ref="A27:A31"/>
    <mergeCell ref="K27:K31"/>
    <mergeCell ref="V27:V31"/>
    <mergeCell ref="AB27:AB31"/>
    <mergeCell ref="AC27:AC31"/>
    <mergeCell ref="A32:A36"/>
    <mergeCell ref="K32:K36"/>
    <mergeCell ref="V32:V36"/>
    <mergeCell ref="AB32:AB36"/>
    <mergeCell ref="AC32:AC36"/>
    <mergeCell ref="A37:A40"/>
    <mergeCell ref="K37:K40"/>
    <mergeCell ref="V37:V40"/>
    <mergeCell ref="AB37:AB40"/>
    <mergeCell ref="AC37:AC40"/>
    <mergeCell ref="A41:A56"/>
    <mergeCell ref="K41:K56"/>
    <mergeCell ref="V41:V56"/>
    <mergeCell ref="AB41:AB56"/>
    <mergeCell ref="AC41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4"/>
    <mergeCell ref="K71:K74"/>
    <mergeCell ref="V71:V74"/>
    <mergeCell ref="AB71:AB74"/>
    <mergeCell ref="AC71:AC7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234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0.0045</v>
      </c>
      <c r="B6" s="189" t="s">
        <v>235</v>
      </c>
      <c r="C6" s="189" t="s">
        <v>58</v>
      </c>
      <c r="D6" s="189" t="s">
        <v>236</v>
      </c>
      <c r="E6" s="189" t="s">
        <v>226</v>
      </c>
      <c r="F6" s="189" t="s">
        <v>227</v>
      </c>
      <c r="G6" s="189" t="s">
        <v>116</v>
      </c>
      <c r="H6" s="89" t="s">
        <v>237</v>
      </c>
      <c r="I6" s="89" t="s">
        <v>238</v>
      </c>
      <c r="J6" s="191" t="s">
        <v>239</v>
      </c>
      <c r="K6" s="181">
        <v>200000</v>
      </c>
      <c r="L6" s="80">
        <v>46</v>
      </c>
      <c r="M6" s="80">
        <v>0</v>
      </c>
      <c r="N6" s="80">
        <v>121</v>
      </c>
      <c r="O6" s="91">
        <v>9</v>
      </c>
      <c r="P6" s="92">
        <v>0</v>
      </c>
      <c r="Q6" s="93">
        <f>O6+P6</f>
        <v>9</v>
      </c>
      <c r="R6" s="81">
        <f>IFERROR(Q6/N6,"-")</f>
        <v>0.074380165289256</v>
      </c>
      <c r="S6" s="80">
        <v>4</v>
      </c>
      <c r="T6" s="80">
        <v>2</v>
      </c>
      <c r="U6" s="81">
        <f>IFERROR(T6/(Q6),"-")</f>
        <v>0.22222222222222</v>
      </c>
      <c r="V6" s="82">
        <f>IFERROR(K6/SUM(Q6:Q7),"-")</f>
        <v>11764.705882353</v>
      </c>
      <c r="W6" s="83">
        <v>1</v>
      </c>
      <c r="X6" s="81">
        <f>IF(Q6=0,"-",W6/Q6)</f>
        <v>0.11111111111111</v>
      </c>
      <c r="Y6" s="186">
        <v>900</v>
      </c>
      <c r="Z6" s="187">
        <f>IFERROR(Y6/Q6,"-")</f>
        <v>100</v>
      </c>
      <c r="AA6" s="187">
        <f>IFERROR(Y6/W6,"-")</f>
        <v>900</v>
      </c>
      <c r="AB6" s="181">
        <f>SUM(Y6:Y7)-SUM(K6:K7)</f>
        <v>-199100</v>
      </c>
      <c r="AC6" s="85">
        <f>SUM(Y6:Y7)/SUM(K6:K7)</f>
        <v>0.0045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0.22222222222222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0.33333333333333</v>
      </c>
      <c r="BQ6" s="121">
        <v>1</v>
      </c>
      <c r="BR6" s="122">
        <f>IFERROR(BQ6/BO6,"-")</f>
        <v>0.33333333333333</v>
      </c>
      <c r="BS6" s="123">
        <v>900</v>
      </c>
      <c r="BT6" s="124">
        <f>IFERROR(BS6/BO6,"-")</f>
        <v>300</v>
      </c>
      <c r="BU6" s="125">
        <v>1</v>
      </c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0.11111111111111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900</v>
      </c>
      <c r="CR6" s="141">
        <v>900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240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59</v>
      </c>
      <c r="M7" s="80">
        <v>48</v>
      </c>
      <c r="N7" s="80">
        <v>30</v>
      </c>
      <c r="O7" s="91">
        <v>8</v>
      </c>
      <c r="P7" s="92">
        <v>0</v>
      </c>
      <c r="Q7" s="93">
        <f>O7+P7</f>
        <v>8</v>
      </c>
      <c r="R7" s="81">
        <f>IFERROR(Q7/N7,"-")</f>
        <v>0.26666666666667</v>
      </c>
      <c r="S7" s="80">
        <v>2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0.125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0.125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0.84444444444444</v>
      </c>
      <c r="B8" s="189" t="s">
        <v>241</v>
      </c>
      <c r="C8" s="189" t="s">
        <v>58</v>
      </c>
      <c r="D8" s="189" t="s">
        <v>242</v>
      </c>
      <c r="E8" s="189" t="s">
        <v>243</v>
      </c>
      <c r="F8" s="189" t="s">
        <v>244</v>
      </c>
      <c r="G8" s="189" t="s">
        <v>116</v>
      </c>
      <c r="H8" s="89" t="s">
        <v>245</v>
      </c>
      <c r="I8" s="89" t="s">
        <v>246</v>
      </c>
      <c r="J8" s="89" t="s">
        <v>166</v>
      </c>
      <c r="K8" s="181">
        <v>225000</v>
      </c>
      <c r="L8" s="80">
        <v>15</v>
      </c>
      <c r="M8" s="80">
        <v>0</v>
      </c>
      <c r="N8" s="80">
        <v>155</v>
      </c>
      <c r="O8" s="91">
        <v>6</v>
      </c>
      <c r="P8" s="92">
        <v>1</v>
      </c>
      <c r="Q8" s="93">
        <f>O8+P8</f>
        <v>7</v>
      </c>
      <c r="R8" s="81">
        <f>IFERROR(Q8/N8,"-")</f>
        <v>0.045161290322581</v>
      </c>
      <c r="S8" s="80">
        <v>2</v>
      </c>
      <c r="T8" s="80">
        <v>1</v>
      </c>
      <c r="U8" s="81">
        <f>IFERROR(T8/(Q8),"-")</f>
        <v>0.14285714285714</v>
      </c>
      <c r="V8" s="82">
        <f>IFERROR(K8/SUM(Q8:Q11),"-")</f>
        <v>18750</v>
      </c>
      <c r="W8" s="83">
        <v>1</v>
      </c>
      <c r="X8" s="81">
        <f>IF(Q8=0,"-",W8/Q8)</f>
        <v>0.14285714285714</v>
      </c>
      <c r="Y8" s="186">
        <v>190000</v>
      </c>
      <c r="Z8" s="187">
        <f>IFERROR(Y8/Q8,"-")</f>
        <v>27142.857142857</v>
      </c>
      <c r="AA8" s="187">
        <f>IFERROR(Y8/W8,"-")</f>
        <v>190000</v>
      </c>
      <c r="AB8" s="181">
        <f>SUM(Y8:Y11)-SUM(K8:K11)</f>
        <v>-35000</v>
      </c>
      <c r="AC8" s="85">
        <f>SUM(Y8:Y11)/SUM(K8:K11)</f>
        <v>0.84444444444444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0.42857142857143</v>
      </c>
      <c r="BQ8" s="121">
        <v>1</v>
      </c>
      <c r="BR8" s="122">
        <f>IFERROR(BQ8/BO8,"-")</f>
        <v>0.33333333333333</v>
      </c>
      <c r="BS8" s="123">
        <v>190000</v>
      </c>
      <c r="BT8" s="124">
        <f>IFERROR(BS8/BO8,"-")</f>
        <v>63333.333333333</v>
      </c>
      <c r="BU8" s="125"/>
      <c r="BV8" s="125"/>
      <c r="BW8" s="125">
        <v>1</v>
      </c>
      <c r="BX8" s="126">
        <v>3</v>
      </c>
      <c r="BY8" s="127">
        <f>IF(Q8=0,"",IF(BX8=0,"",(BX8/Q8)))</f>
        <v>0.42857142857143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190000</v>
      </c>
      <c r="CR8" s="141">
        <v>190000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247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14</v>
      </c>
      <c r="M9" s="80">
        <v>8</v>
      </c>
      <c r="N9" s="80">
        <v>3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248</v>
      </c>
      <c r="C10" s="189" t="s">
        <v>58</v>
      </c>
      <c r="D10" s="189" t="s">
        <v>242</v>
      </c>
      <c r="E10" s="189" t="s">
        <v>249</v>
      </c>
      <c r="F10" s="189" t="s">
        <v>250</v>
      </c>
      <c r="G10" s="189" t="s">
        <v>116</v>
      </c>
      <c r="H10" s="89" t="s">
        <v>245</v>
      </c>
      <c r="I10" s="89" t="s">
        <v>246</v>
      </c>
      <c r="J10" s="89"/>
      <c r="K10" s="181"/>
      <c r="L10" s="80">
        <v>3</v>
      </c>
      <c r="M10" s="80">
        <v>0</v>
      </c>
      <c r="N10" s="80">
        <v>165</v>
      </c>
      <c r="O10" s="91">
        <v>1</v>
      </c>
      <c r="P10" s="92">
        <v>0</v>
      </c>
      <c r="Q10" s="93">
        <f>O10+P10</f>
        <v>1</v>
      </c>
      <c r="R10" s="81">
        <f>IFERROR(Q10/N10,"-")</f>
        <v>0.0060606060606061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251</v>
      </c>
      <c r="C11" s="189" t="s">
        <v>58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18</v>
      </c>
      <c r="M11" s="80">
        <v>12</v>
      </c>
      <c r="N11" s="80">
        <v>6</v>
      </c>
      <c r="O11" s="91">
        <v>4</v>
      </c>
      <c r="P11" s="92">
        <v>0</v>
      </c>
      <c r="Q11" s="93">
        <f>O11+P11</f>
        <v>4</v>
      </c>
      <c r="R11" s="81">
        <f>IFERROR(Q11/N11,"-")</f>
        <v>0.66666666666667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4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252</v>
      </c>
      <c r="C12" s="189" t="s">
        <v>253</v>
      </c>
      <c r="D12" s="189" t="s">
        <v>254</v>
      </c>
      <c r="E12" s="189" t="s">
        <v>255</v>
      </c>
      <c r="F12" s="189"/>
      <c r="G12" s="189" t="s">
        <v>256</v>
      </c>
      <c r="H12" s="89" t="s">
        <v>257</v>
      </c>
      <c r="I12" s="89" t="s">
        <v>258</v>
      </c>
      <c r="J12" s="89" t="s">
        <v>259</v>
      </c>
      <c r="K12" s="181">
        <v>45000</v>
      </c>
      <c r="L12" s="80">
        <v>6</v>
      </c>
      <c r="M12" s="80">
        <v>0</v>
      </c>
      <c r="N12" s="80">
        <v>17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>
        <f>IFERROR(K12/SUM(Q12:Q13),"-")</f>
        <v>5625</v>
      </c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>
        <f>SUM(Y12:Y13)-SUM(K12:K13)</f>
        <v>-45000</v>
      </c>
      <c r="AC12" s="85">
        <f>SUM(Y12:Y13)/SUM(K12:K13)</f>
        <v>0</v>
      </c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260</v>
      </c>
      <c r="C13" s="189" t="s">
        <v>253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68</v>
      </c>
      <c r="M13" s="80">
        <v>30</v>
      </c>
      <c r="N13" s="80">
        <v>24</v>
      </c>
      <c r="O13" s="91">
        <v>8</v>
      </c>
      <c r="P13" s="92">
        <v>0</v>
      </c>
      <c r="Q13" s="93">
        <f>O13+P13</f>
        <v>8</v>
      </c>
      <c r="R13" s="81">
        <f>IFERROR(Q13/N13,"-")</f>
        <v>0.33333333333333</v>
      </c>
      <c r="S13" s="80">
        <v>1</v>
      </c>
      <c r="T13" s="80">
        <v>4</v>
      </c>
      <c r="U13" s="81">
        <f>IFERROR(T13/(Q13),"-")</f>
        <v>0.5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4</v>
      </c>
      <c r="BY13" s="127">
        <f>IF(Q13=0,"",IF(BX13=0,"",(BX13/Q13)))</f>
        <v>0.5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0.012</v>
      </c>
      <c r="B14" s="189" t="s">
        <v>261</v>
      </c>
      <c r="C14" s="189" t="s">
        <v>253</v>
      </c>
      <c r="D14" s="189" t="s">
        <v>254</v>
      </c>
      <c r="E14" s="189" t="s">
        <v>262</v>
      </c>
      <c r="F14" s="189"/>
      <c r="G14" s="189" t="s">
        <v>61</v>
      </c>
      <c r="H14" s="89" t="s">
        <v>263</v>
      </c>
      <c r="I14" s="89" t="s">
        <v>264</v>
      </c>
      <c r="J14" s="89" t="s">
        <v>156</v>
      </c>
      <c r="K14" s="181">
        <v>75000</v>
      </c>
      <c r="L14" s="80">
        <v>0</v>
      </c>
      <c r="M14" s="80">
        <v>0</v>
      </c>
      <c r="N14" s="80">
        <v>0</v>
      </c>
      <c r="O14" s="91">
        <v>9</v>
      </c>
      <c r="P14" s="92">
        <v>0</v>
      </c>
      <c r="Q14" s="93">
        <f>O14+P14</f>
        <v>9</v>
      </c>
      <c r="R14" s="81" t="str">
        <f>IFERROR(Q14/N14,"-")</f>
        <v>-</v>
      </c>
      <c r="S14" s="80">
        <v>2</v>
      </c>
      <c r="T14" s="80">
        <v>1</v>
      </c>
      <c r="U14" s="81">
        <f>IFERROR(T14/(Q14),"-")</f>
        <v>0.11111111111111</v>
      </c>
      <c r="V14" s="82">
        <f>IFERROR(K14/SUM(Q14:Q15),"-")</f>
        <v>6818.1818181818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-74100</v>
      </c>
      <c r="AC14" s="85">
        <f>SUM(Y14:Y15)/SUM(K14:K15)</f>
        <v>0.012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0.11111111111111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4</v>
      </c>
      <c r="BP14" s="120">
        <f>IF(Q14=0,"",IF(BO14=0,"",(BO14/Q14)))</f>
        <v>0.44444444444444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0.33333333333333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0.11111111111111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265</v>
      </c>
      <c r="C15" s="189" t="s">
        <v>253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21</v>
      </c>
      <c r="M15" s="80">
        <v>13</v>
      </c>
      <c r="N15" s="80">
        <v>9</v>
      </c>
      <c r="O15" s="91">
        <v>2</v>
      </c>
      <c r="P15" s="92">
        <v>0</v>
      </c>
      <c r="Q15" s="93">
        <f>O15+P15</f>
        <v>2</v>
      </c>
      <c r="R15" s="81">
        <f>IFERROR(Q15/N15,"-")</f>
        <v>0.22222222222222</v>
      </c>
      <c r="S15" s="80">
        <v>1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0.5</v>
      </c>
      <c r="Y15" s="186">
        <v>900</v>
      </c>
      <c r="Z15" s="187">
        <f>IFERROR(Y15/Q15,"-")</f>
        <v>450</v>
      </c>
      <c r="AA15" s="187">
        <f>IFERROR(Y15/W15,"-")</f>
        <v>900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900</v>
      </c>
      <c r="CC15" s="131">
        <f>IFERROR(CB15/BX15,"-")</f>
        <v>900</v>
      </c>
      <c r="CD15" s="132">
        <v>1</v>
      </c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900</v>
      </c>
      <c r="CR15" s="141">
        <v>900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</v>
      </c>
      <c r="B16" s="189" t="s">
        <v>266</v>
      </c>
      <c r="C16" s="189" t="s">
        <v>253</v>
      </c>
      <c r="D16" s="189" t="s">
        <v>236</v>
      </c>
      <c r="E16" s="189" t="s">
        <v>267</v>
      </c>
      <c r="F16" s="189"/>
      <c r="G16" s="189" t="s">
        <v>61</v>
      </c>
      <c r="H16" s="89" t="s">
        <v>268</v>
      </c>
      <c r="I16" s="89" t="s">
        <v>269</v>
      </c>
      <c r="J16" s="89" t="s">
        <v>270</v>
      </c>
      <c r="K16" s="181">
        <v>75000</v>
      </c>
      <c r="L16" s="80">
        <v>0</v>
      </c>
      <c r="M16" s="80">
        <v>0</v>
      </c>
      <c r="N16" s="80">
        <v>0</v>
      </c>
      <c r="O16" s="91">
        <v>31</v>
      </c>
      <c r="P16" s="92">
        <v>0</v>
      </c>
      <c r="Q16" s="93">
        <f>O16+P16</f>
        <v>31</v>
      </c>
      <c r="R16" s="81" t="str">
        <f>IFERROR(Q16/N16,"-")</f>
        <v>-</v>
      </c>
      <c r="S16" s="80">
        <v>2</v>
      </c>
      <c r="T16" s="80">
        <v>3</v>
      </c>
      <c r="U16" s="81">
        <f>IFERROR(T16/(Q16),"-")</f>
        <v>0.096774193548387</v>
      </c>
      <c r="V16" s="82">
        <f>IFERROR(K16/SUM(Q16:Q17),"-")</f>
        <v>2083.3333333333</v>
      </c>
      <c r="W16" s="83">
        <v>2</v>
      </c>
      <c r="X16" s="81">
        <f>IF(Q16=0,"-",W16/Q16)</f>
        <v>0.064516129032258</v>
      </c>
      <c r="Y16" s="186">
        <v>0</v>
      </c>
      <c r="Z16" s="187">
        <f>IFERROR(Y16/Q16,"-")</f>
        <v>0</v>
      </c>
      <c r="AA16" s="187">
        <f>IFERROR(Y16/W16,"-")</f>
        <v>0</v>
      </c>
      <c r="AB16" s="181">
        <f>SUM(Y16:Y17)-SUM(K16:K17)</f>
        <v>-75000</v>
      </c>
      <c r="AC16" s="85">
        <f>SUM(Y16:Y17)/SUM(K16:K17)</f>
        <v>0</v>
      </c>
      <c r="AD16" s="78"/>
      <c r="AE16" s="94">
        <v>1</v>
      </c>
      <c r="AF16" s="95">
        <f>IF(Q16=0,"",IF(AE16=0,"",(AE16/Q16)))</f>
        <v>0.032258064516129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12</v>
      </c>
      <c r="AO16" s="101">
        <f>IF(Q16=0,"",IF(AN16=0,"",(AN16/Q16)))</f>
        <v>0.38709677419355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5</v>
      </c>
      <c r="AX16" s="107">
        <f>IF(Q16=0,"",IF(AW16=0,"",(AW16/Q16)))</f>
        <v>0.16129032258065</v>
      </c>
      <c r="AY16" s="106">
        <v>1</v>
      </c>
      <c r="AZ16" s="108">
        <f>IFERROR(AY16/AW16,"-")</f>
        <v>0.2</v>
      </c>
      <c r="BA16" s="109">
        <v>10000</v>
      </c>
      <c r="BB16" s="110">
        <f>IFERROR(BA16/AW16,"-")</f>
        <v>2000</v>
      </c>
      <c r="BC16" s="111">
        <v>1</v>
      </c>
      <c r="BD16" s="111"/>
      <c r="BE16" s="111"/>
      <c r="BF16" s="112">
        <v>2</v>
      </c>
      <c r="BG16" s="113">
        <f>IF(Q16=0,"",IF(BF16=0,"",(BF16/Q16)))</f>
        <v>0.064516129032258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6</v>
      </c>
      <c r="BP16" s="120">
        <f>IF(Q16=0,"",IF(BO16=0,"",(BO16/Q16)))</f>
        <v>0.19354838709677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5</v>
      </c>
      <c r="BY16" s="127">
        <f>IF(Q16=0,"",IF(BX16=0,"",(BX16/Q16)))</f>
        <v>0.16129032258065</v>
      </c>
      <c r="BZ16" s="128">
        <v>1</v>
      </c>
      <c r="CA16" s="129">
        <f>IFERROR(BZ16/BX16,"-")</f>
        <v>0.2</v>
      </c>
      <c r="CB16" s="130">
        <v>10000</v>
      </c>
      <c r="CC16" s="131">
        <f>IFERROR(CB16/BX16,"-")</f>
        <v>2000</v>
      </c>
      <c r="CD16" s="132">
        <v>1</v>
      </c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0</v>
      </c>
      <c r="CR16" s="141">
        <v>10000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271</v>
      </c>
      <c r="C17" s="189" t="s">
        <v>253</v>
      </c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47</v>
      </c>
      <c r="M17" s="80">
        <v>25</v>
      </c>
      <c r="N17" s="80">
        <v>19</v>
      </c>
      <c r="O17" s="91">
        <v>5</v>
      </c>
      <c r="P17" s="92">
        <v>0</v>
      </c>
      <c r="Q17" s="93">
        <f>O17+P17</f>
        <v>5</v>
      </c>
      <c r="R17" s="81">
        <f>IFERROR(Q17/N17,"-")</f>
        <v>0.26315789473684</v>
      </c>
      <c r="S17" s="80">
        <v>0</v>
      </c>
      <c r="T17" s="80">
        <v>1</v>
      </c>
      <c r="U17" s="81">
        <f>IFERROR(T17/(Q17),"-")</f>
        <v>0.2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2</v>
      </c>
      <c r="AO17" s="101">
        <f>IF(Q17=0,"",IF(AN17=0,"",(AN17/Q17)))</f>
        <v>0.4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2</v>
      </c>
      <c r="BY17" s="127">
        <f>IF(Q17=0,"",IF(BX17=0,"",(BX17/Q17)))</f>
        <v>0.4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0.048</v>
      </c>
      <c r="B18" s="189" t="s">
        <v>272</v>
      </c>
      <c r="C18" s="189" t="s">
        <v>253</v>
      </c>
      <c r="D18" s="189" t="s">
        <v>236</v>
      </c>
      <c r="E18" s="189" t="s">
        <v>273</v>
      </c>
      <c r="F18" s="189"/>
      <c r="G18" s="189" t="s">
        <v>61</v>
      </c>
      <c r="H18" s="89" t="s">
        <v>274</v>
      </c>
      <c r="I18" s="89" t="s">
        <v>275</v>
      </c>
      <c r="J18" s="89" t="s">
        <v>276</v>
      </c>
      <c r="K18" s="181">
        <v>125000</v>
      </c>
      <c r="L18" s="80">
        <v>0</v>
      </c>
      <c r="M18" s="80">
        <v>0</v>
      </c>
      <c r="N18" s="80">
        <v>0</v>
      </c>
      <c r="O18" s="91">
        <v>11</v>
      </c>
      <c r="P18" s="92">
        <v>0</v>
      </c>
      <c r="Q18" s="93">
        <f>O18+P18</f>
        <v>11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>
        <f>IFERROR(K18/SUM(Q18:Q19),"-")</f>
        <v>8928.5714285714</v>
      </c>
      <c r="W18" s="83">
        <v>2</v>
      </c>
      <c r="X18" s="81">
        <f>IF(Q18=0,"-",W18/Q18)</f>
        <v>0.18181818181818</v>
      </c>
      <c r="Y18" s="186">
        <v>6000</v>
      </c>
      <c r="Z18" s="187">
        <f>IFERROR(Y18/Q18,"-")</f>
        <v>545.45454545455</v>
      </c>
      <c r="AA18" s="187">
        <f>IFERROR(Y18/W18,"-")</f>
        <v>3000</v>
      </c>
      <c r="AB18" s="181">
        <f>SUM(Y18:Y19)-SUM(K18:K19)</f>
        <v>-119000</v>
      </c>
      <c r="AC18" s="85">
        <f>SUM(Y18:Y19)/SUM(K18:K19)</f>
        <v>0.048</v>
      </c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5</v>
      </c>
      <c r="AO18" s="101">
        <f>IF(Q18=0,"",IF(AN18=0,"",(AN18/Q18)))</f>
        <v>0.45454545454545</v>
      </c>
      <c r="AP18" s="100">
        <v>1</v>
      </c>
      <c r="AQ18" s="102">
        <f>IFERROR(AP18/AN18,"-")</f>
        <v>0.2</v>
      </c>
      <c r="AR18" s="103">
        <v>6000</v>
      </c>
      <c r="AS18" s="104">
        <f>IFERROR(AR18/AN18,"-")</f>
        <v>1200</v>
      </c>
      <c r="AT18" s="105"/>
      <c r="AU18" s="105">
        <v>1</v>
      </c>
      <c r="AV18" s="105"/>
      <c r="AW18" s="106">
        <v>1</v>
      </c>
      <c r="AX18" s="107">
        <f>IF(Q18=0,"",IF(AW18=0,"",(AW18/Q18)))</f>
        <v>0.090909090909091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0.18181818181818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0.18181818181818</v>
      </c>
      <c r="BZ18" s="128">
        <v>1</v>
      </c>
      <c r="CA18" s="129">
        <f>IFERROR(BZ18/BX18,"-")</f>
        <v>0.5</v>
      </c>
      <c r="CB18" s="130">
        <v>3000</v>
      </c>
      <c r="CC18" s="131">
        <f>IFERROR(CB18/BX18,"-")</f>
        <v>1500</v>
      </c>
      <c r="CD18" s="132">
        <v>1</v>
      </c>
      <c r="CE18" s="132"/>
      <c r="CF18" s="132"/>
      <c r="CG18" s="133">
        <v>1</v>
      </c>
      <c r="CH18" s="134">
        <f>IF(Q18=0,"",IF(CG18=0,"",(CG18/Q18)))</f>
        <v>0.090909090909091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2</v>
      </c>
      <c r="CQ18" s="141">
        <v>6000</v>
      </c>
      <c r="CR18" s="141">
        <v>6000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277</v>
      </c>
      <c r="C19" s="189" t="s">
        <v>253</v>
      </c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42</v>
      </c>
      <c r="M19" s="80">
        <v>20</v>
      </c>
      <c r="N19" s="80">
        <v>8</v>
      </c>
      <c r="O19" s="91">
        <v>3</v>
      </c>
      <c r="P19" s="92">
        <v>0</v>
      </c>
      <c r="Q19" s="93">
        <f>O19+P19</f>
        <v>3</v>
      </c>
      <c r="R19" s="81">
        <f>IFERROR(Q19/N19,"-")</f>
        <v>0.375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0.33333333333333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0.66666666666667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0.2655033557047</v>
      </c>
      <c r="B22" s="39"/>
      <c r="C22" s="39"/>
      <c r="D22" s="39"/>
      <c r="E22" s="39"/>
      <c r="F22" s="39"/>
      <c r="G22" s="39"/>
      <c r="H22" s="40" t="s">
        <v>278</v>
      </c>
      <c r="I22" s="40"/>
      <c r="J22" s="40"/>
      <c r="K22" s="184">
        <f>SUM(K6:K21)</f>
        <v>745000</v>
      </c>
      <c r="L22" s="41">
        <f>SUM(L6:L21)</f>
        <v>339</v>
      </c>
      <c r="M22" s="41">
        <f>SUM(M6:M21)</f>
        <v>156</v>
      </c>
      <c r="N22" s="41">
        <f>SUM(N6:N21)</f>
        <v>557</v>
      </c>
      <c r="O22" s="41">
        <f>SUM(O6:O21)</f>
        <v>97</v>
      </c>
      <c r="P22" s="41">
        <f>SUM(P6:P21)</f>
        <v>1</v>
      </c>
      <c r="Q22" s="41">
        <f>SUM(Q6:Q21)</f>
        <v>98</v>
      </c>
      <c r="R22" s="42">
        <f>IFERROR(Q22/N22,"-")</f>
        <v>0.17594254937163</v>
      </c>
      <c r="S22" s="77">
        <f>SUM(S6:S21)</f>
        <v>15</v>
      </c>
      <c r="T22" s="77">
        <f>SUM(T6:T21)</f>
        <v>12</v>
      </c>
      <c r="U22" s="42">
        <f>IFERROR(S22/Q22,"-")</f>
        <v>0.1530612244898</v>
      </c>
      <c r="V22" s="43">
        <f>IFERROR(K22/Q22,"-")</f>
        <v>7602.0408163265</v>
      </c>
      <c r="W22" s="44">
        <f>SUM(W6:W21)</f>
        <v>7</v>
      </c>
      <c r="X22" s="42">
        <f>IFERROR(W22/Q22,"-")</f>
        <v>0.071428571428571</v>
      </c>
      <c r="Y22" s="184">
        <f>SUM(Y6:Y21)</f>
        <v>197800</v>
      </c>
      <c r="Z22" s="184">
        <f>IFERROR(Y22/Q22,"-")</f>
        <v>2018.3673469388</v>
      </c>
      <c r="AA22" s="184">
        <f>IFERROR(Y22/W22,"-")</f>
        <v>28257.142857143</v>
      </c>
      <c r="AB22" s="184">
        <f>Y22-K22</f>
        <v>-547200</v>
      </c>
      <c r="AC22" s="46">
        <f>Y22/K22</f>
        <v>0.2655033557047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279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280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281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282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283</v>
      </c>
      <c r="C6" s="189" t="s">
        <v>284</v>
      </c>
      <c r="D6" s="189"/>
      <c r="E6" s="189" t="s">
        <v>100</v>
      </c>
      <c r="F6" s="89" t="s">
        <v>285</v>
      </c>
      <c r="G6" s="89" t="s">
        <v>286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287</v>
      </c>
      <c r="C7" s="189" t="s">
        <v>284</v>
      </c>
      <c r="D7" s="189"/>
      <c r="E7" s="189" t="s">
        <v>100</v>
      </c>
      <c r="F7" s="89" t="s">
        <v>288</v>
      </c>
      <c r="G7" s="89" t="s">
        <v>286</v>
      </c>
      <c r="H7" s="181">
        <v>0</v>
      </c>
      <c r="I7" s="84">
        <v>1500</v>
      </c>
      <c r="J7" s="80">
        <v>0</v>
      </c>
      <c r="K7" s="80">
        <v>0</v>
      </c>
      <c r="L7" s="80">
        <v>5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289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10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290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280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291</v>
      </c>
      <c r="C6" s="189" t="s">
        <v>292</v>
      </c>
      <c r="D6" s="189" t="s">
        <v>293</v>
      </c>
      <c r="E6" s="189" t="s">
        <v>116</v>
      </c>
      <c r="F6" s="89" t="s">
        <v>294</v>
      </c>
      <c r="G6" s="89" t="s">
        <v>286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1.4585865601667</v>
      </c>
      <c r="B7" s="189" t="s">
        <v>295</v>
      </c>
      <c r="C7" s="189" t="s">
        <v>292</v>
      </c>
      <c r="D7" s="189" t="s">
        <v>293</v>
      </c>
      <c r="E7" s="189" t="s">
        <v>116</v>
      </c>
      <c r="F7" s="89" t="s">
        <v>296</v>
      </c>
      <c r="G7" s="89" t="s">
        <v>286</v>
      </c>
      <c r="H7" s="181">
        <v>2326636</v>
      </c>
      <c r="I7" s="80">
        <v>1786</v>
      </c>
      <c r="J7" s="80">
        <v>0</v>
      </c>
      <c r="K7" s="80">
        <v>63896</v>
      </c>
      <c r="L7" s="93">
        <v>624</v>
      </c>
      <c r="M7" s="81">
        <f>IFERROR(L7/K7,"-")</f>
        <v>0.0097658695379992</v>
      </c>
      <c r="N7" s="80">
        <v>72</v>
      </c>
      <c r="O7" s="80">
        <v>186</v>
      </c>
      <c r="P7" s="81">
        <f>IFERROR(N7/(L7),"-")</f>
        <v>0.11538461538462</v>
      </c>
      <c r="Q7" s="82">
        <f>IFERROR(H7/SUM(L7:L7),"-")</f>
        <v>3728.5833333333</v>
      </c>
      <c r="R7" s="83">
        <v>63</v>
      </c>
      <c r="S7" s="81">
        <f>IF(L7=0,"-",R7/L7)</f>
        <v>0.10096153846154</v>
      </c>
      <c r="T7" s="186">
        <v>3393600</v>
      </c>
      <c r="U7" s="187">
        <f>IFERROR(T7/L7,"-")</f>
        <v>5438.4615384615</v>
      </c>
      <c r="V7" s="187">
        <f>IFERROR(T7/R7,"-")</f>
        <v>53866.666666667</v>
      </c>
      <c r="W7" s="181">
        <f>SUM(T7:T7)-SUM(H7:H7)</f>
        <v>1066964</v>
      </c>
      <c r="X7" s="85">
        <f>SUM(T7:T7)/SUM(H7:H7)</f>
        <v>1.4585865601667</v>
      </c>
      <c r="Y7" s="78"/>
      <c r="Z7" s="94">
        <v>1</v>
      </c>
      <c r="AA7" s="95">
        <f>IF(L7=0,"",IF(Z7=0,"",(Z7/L7)))</f>
        <v>0.0016025641025641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</v>
      </c>
      <c r="AJ7" s="101">
        <f>IF(L7=0,"",IF(AI7=0,"",(AI7/L7)))</f>
        <v>0.0016025641025641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</v>
      </c>
      <c r="AS7" s="107">
        <f>IF(L7=0,"",IF(AR7=0,"",(AR7/L7)))</f>
        <v>0.0016025641025641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23</v>
      </c>
      <c r="BB7" s="113">
        <f>IF(L7=0,"",IF(BA7=0,"",(BA7/L7)))</f>
        <v>0.036858974358974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311</v>
      </c>
      <c r="BK7" s="120">
        <f>IF(L7=0,"",IF(BJ7=0,"",(BJ7/L7)))</f>
        <v>0.49839743589744</v>
      </c>
      <c r="BL7" s="121">
        <v>26</v>
      </c>
      <c r="BM7" s="122">
        <f>IFERROR(BL7/BJ7,"-")</f>
        <v>0.083601286173633</v>
      </c>
      <c r="BN7" s="123">
        <v>1891000</v>
      </c>
      <c r="BO7" s="124">
        <f>IFERROR(BN7/BJ7,"-")</f>
        <v>6080.38585209</v>
      </c>
      <c r="BP7" s="125">
        <v>13</v>
      </c>
      <c r="BQ7" s="125">
        <v>5</v>
      </c>
      <c r="BR7" s="125">
        <v>8</v>
      </c>
      <c r="BS7" s="126">
        <v>229</v>
      </c>
      <c r="BT7" s="127">
        <f>IF(L7=0,"",IF(BS7=0,"",(BS7/L7)))</f>
        <v>0.36698717948718</v>
      </c>
      <c r="BU7" s="128">
        <v>28</v>
      </c>
      <c r="BV7" s="129">
        <f>IFERROR(BU7/BS7,"-")</f>
        <v>0.12227074235808</v>
      </c>
      <c r="BW7" s="130">
        <v>1401900</v>
      </c>
      <c r="BX7" s="131">
        <f>IFERROR(BW7/BS7,"-")</f>
        <v>6121.8340611354</v>
      </c>
      <c r="BY7" s="132">
        <v>9</v>
      </c>
      <c r="BZ7" s="132">
        <v>3</v>
      </c>
      <c r="CA7" s="132">
        <v>16</v>
      </c>
      <c r="CB7" s="133">
        <v>58</v>
      </c>
      <c r="CC7" s="134">
        <f>IF(L7=0,"",IF(CB7=0,"",(CB7/L7)))</f>
        <v>0.092948717948718</v>
      </c>
      <c r="CD7" s="135">
        <v>9</v>
      </c>
      <c r="CE7" s="136">
        <f>IFERROR(CD7/CB7,"-")</f>
        <v>0.1551724137931</v>
      </c>
      <c r="CF7" s="137">
        <v>100700</v>
      </c>
      <c r="CG7" s="138">
        <f>IFERROR(CF7/CB7,"-")</f>
        <v>1736.2068965517</v>
      </c>
      <c r="CH7" s="139">
        <v>3</v>
      </c>
      <c r="CI7" s="139">
        <v>2</v>
      </c>
      <c r="CJ7" s="139">
        <v>4</v>
      </c>
      <c r="CK7" s="140">
        <v>63</v>
      </c>
      <c r="CL7" s="141">
        <v>3393600</v>
      </c>
      <c r="CM7" s="141">
        <v>1055000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0.60769820253184</v>
      </c>
      <c r="B8" s="189" t="s">
        <v>297</v>
      </c>
      <c r="C8" s="189" t="s">
        <v>292</v>
      </c>
      <c r="D8" s="189" t="s">
        <v>293</v>
      </c>
      <c r="E8" s="189" t="s">
        <v>116</v>
      </c>
      <c r="F8" s="89" t="s">
        <v>298</v>
      </c>
      <c r="G8" s="89" t="s">
        <v>286</v>
      </c>
      <c r="H8" s="181">
        <v>3729468</v>
      </c>
      <c r="I8" s="80">
        <v>2355</v>
      </c>
      <c r="J8" s="80">
        <v>0</v>
      </c>
      <c r="K8" s="80">
        <v>62014</v>
      </c>
      <c r="L8" s="93">
        <v>1022</v>
      </c>
      <c r="M8" s="81">
        <f>IFERROR(L8/K8,"-")</f>
        <v>0.016480149643629</v>
      </c>
      <c r="N8" s="80">
        <v>44</v>
      </c>
      <c r="O8" s="80">
        <v>354</v>
      </c>
      <c r="P8" s="81">
        <f>IFERROR(N8/(L8),"-")</f>
        <v>0.043052837573386</v>
      </c>
      <c r="Q8" s="82">
        <f>IFERROR(H8/SUM(L8:L8),"-")</f>
        <v>3649.1859099804</v>
      </c>
      <c r="R8" s="83">
        <v>93</v>
      </c>
      <c r="S8" s="81">
        <f>IF(L8=0,"-",R8/L8)</f>
        <v>0.090998043052838</v>
      </c>
      <c r="T8" s="186">
        <v>2266391</v>
      </c>
      <c r="U8" s="187">
        <f>IFERROR(T8/L8,"-")</f>
        <v>2217.6037181996</v>
      </c>
      <c r="V8" s="187">
        <f>IFERROR(T8/R8,"-")</f>
        <v>24369.795698925</v>
      </c>
      <c r="W8" s="181">
        <f>SUM(T8:T8)-SUM(H8:H8)</f>
        <v>-1463077</v>
      </c>
      <c r="X8" s="85">
        <f>SUM(T8:T8)/SUM(H8:H8)</f>
        <v>0.60769820253184</v>
      </c>
      <c r="Y8" s="78"/>
      <c r="Z8" s="94">
        <v>53</v>
      </c>
      <c r="AA8" s="95">
        <f>IF(L8=0,"",IF(Z8=0,"",(Z8/L8)))</f>
        <v>0.051859099804305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132</v>
      </c>
      <c r="AJ8" s="101">
        <f>IF(L8=0,"",IF(AI8=0,"",(AI8/L8)))</f>
        <v>0.12915851272016</v>
      </c>
      <c r="AK8" s="100">
        <v>6</v>
      </c>
      <c r="AL8" s="102">
        <f>IFERROR(AK8/AI8,"-")</f>
        <v>0.045454545454545</v>
      </c>
      <c r="AM8" s="103">
        <v>15420</v>
      </c>
      <c r="AN8" s="104">
        <f>IFERROR(AM8/AI8,"-")</f>
        <v>116.81818181818</v>
      </c>
      <c r="AO8" s="105">
        <v>3</v>
      </c>
      <c r="AP8" s="105">
        <v>1</v>
      </c>
      <c r="AQ8" s="105">
        <v>2</v>
      </c>
      <c r="AR8" s="106">
        <v>135</v>
      </c>
      <c r="AS8" s="107">
        <f>IF(L8=0,"",IF(AR8=0,"",(AR8/L8)))</f>
        <v>0.1320939334638</v>
      </c>
      <c r="AT8" s="106">
        <v>7</v>
      </c>
      <c r="AU8" s="108">
        <f>IFERROR(AT8/AR8,"-")</f>
        <v>0.051851851851852</v>
      </c>
      <c r="AV8" s="109">
        <v>60481</v>
      </c>
      <c r="AW8" s="110">
        <f>IFERROR(AV8/AR8,"-")</f>
        <v>448.00740740741</v>
      </c>
      <c r="AX8" s="111">
        <v>3</v>
      </c>
      <c r="AY8" s="111"/>
      <c r="AZ8" s="111">
        <v>4</v>
      </c>
      <c r="BA8" s="112">
        <v>241</v>
      </c>
      <c r="BB8" s="113">
        <f>IF(L8=0,"",IF(BA8=0,"",(BA8/L8)))</f>
        <v>0.23581213307241</v>
      </c>
      <c r="BC8" s="112">
        <v>20</v>
      </c>
      <c r="BD8" s="114">
        <f>IFERROR(BC8/BA8,"-")</f>
        <v>0.08298755186722</v>
      </c>
      <c r="BE8" s="115">
        <v>294190</v>
      </c>
      <c r="BF8" s="116">
        <f>IFERROR(BE8/BA8,"-")</f>
        <v>1220.7053941909</v>
      </c>
      <c r="BG8" s="117">
        <v>9</v>
      </c>
      <c r="BH8" s="117">
        <v>1</v>
      </c>
      <c r="BI8" s="117">
        <v>10</v>
      </c>
      <c r="BJ8" s="119">
        <v>300</v>
      </c>
      <c r="BK8" s="120">
        <f>IF(L8=0,"",IF(BJ8=0,"",(BJ8/L8)))</f>
        <v>0.29354207436399</v>
      </c>
      <c r="BL8" s="121">
        <v>36</v>
      </c>
      <c r="BM8" s="122">
        <f>IFERROR(BL8/BJ8,"-")</f>
        <v>0.12</v>
      </c>
      <c r="BN8" s="123">
        <v>778900</v>
      </c>
      <c r="BO8" s="124">
        <f>IFERROR(BN8/BJ8,"-")</f>
        <v>2596.3333333333</v>
      </c>
      <c r="BP8" s="125">
        <v>17</v>
      </c>
      <c r="BQ8" s="125">
        <v>9</v>
      </c>
      <c r="BR8" s="125">
        <v>10</v>
      </c>
      <c r="BS8" s="126">
        <v>130</v>
      </c>
      <c r="BT8" s="127">
        <f>IF(L8=0,"",IF(BS8=0,"",(BS8/L8)))</f>
        <v>0.12720156555773</v>
      </c>
      <c r="BU8" s="128">
        <v>20</v>
      </c>
      <c r="BV8" s="129">
        <f>IFERROR(BU8/BS8,"-")</f>
        <v>0.15384615384615</v>
      </c>
      <c r="BW8" s="130">
        <v>981400</v>
      </c>
      <c r="BX8" s="131">
        <f>IFERROR(BW8/BS8,"-")</f>
        <v>7549.2307692308</v>
      </c>
      <c r="BY8" s="132">
        <v>2</v>
      </c>
      <c r="BZ8" s="132">
        <v>8</v>
      </c>
      <c r="CA8" s="132">
        <v>10</v>
      </c>
      <c r="CB8" s="133">
        <v>31</v>
      </c>
      <c r="CC8" s="134">
        <f>IF(L8=0,"",IF(CB8=0,"",(CB8/L8)))</f>
        <v>0.030332681017613</v>
      </c>
      <c r="CD8" s="135">
        <v>4</v>
      </c>
      <c r="CE8" s="136">
        <f>IFERROR(CD8/CB8,"-")</f>
        <v>0.12903225806452</v>
      </c>
      <c r="CF8" s="137">
        <v>136000</v>
      </c>
      <c r="CG8" s="138">
        <f>IFERROR(CF8/CB8,"-")</f>
        <v>4387.0967741935</v>
      </c>
      <c r="CH8" s="139">
        <v>1</v>
      </c>
      <c r="CI8" s="139"/>
      <c r="CJ8" s="139">
        <v>3</v>
      </c>
      <c r="CK8" s="140">
        <v>93</v>
      </c>
      <c r="CL8" s="141">
        <v>2266391</v>
      </c>
      <c r="CM8" s="141">
        <v>350000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299</v>
      </c>
      <c r="C9" s="189" t="s">
        <v>292</v>
      </c>
      <c r="D9" s="189" t="s">
        <v>293</v>
      </c>
      <c r="E9" s="189" t="s">
        <v>116</v>
      </c>
      <c r="F9" s="89" t="s">
        <v>300</v>
      </c>
      <c r="G9" s="89" t="s">
        <v>286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1.4999012366045</v>
      </c>
      <c r="B10" s="189" t="s">
        <v>301</v>
      </c>
      <c r="C10" s="189" t="s">
        <v>292</v>
      </c>
      <c r="D10" s="189" t="s">
        <v>293</v>
      </c>
      <c r="E10" s="189" t="s">
        <v>116</v>
      </c>
      <c r="F10" s="89" t="s">
        <v>302</v>
      </c>
      <c r="G10" s="89" t="s">
        <v>286</v>
      </c>
      <c r="H10" s="181">
        <v>460697</v>
      </c>
      <c r="I10" s="80">
        <v>302</v>
      </c>
      <c r="J10" s="80">
        <v>0</v>
      </c>
      <c r="K10" s="80">
        <v>36173</v>
      </c>
      <c r="L10" s="93">
        <v>64</v>
      </c>
      <c r="M10" s="81">
        <f>IFERROR(L10/K10,"-")</f>
        <v>0.001769275426423</v>
      </c>
      <c r="N10" s="80">
        <v>7</v>
      </c>
      <c r="O10" s="80">
        <v>12</v>
      </c>
      <c r="P10" s="81">
        <f>IFERROR(N10/(L10),"-")</f>
        <v>0.109375</v>
      </c>
      <c r="Q10" s="82">
        <f>IFERROR(H10/SUM(L10:L10),"-")</f>
        <v>7198.390625</v>
      </c>
      <c r="R10" s="83">
        <v>6</v>
      </c>
      <c r="S10" s="81">
        <f>IF(L10=0,"-",R10/L10)</f>
        <v>0.09375</v>
      </c>
      <c r="T10" s="186">
        <v>691000</v>
      </c>
      <c r="U10" s="187">
        <f>IFERROR(T10/L10,"-")</f>
        <v>10796.875</v>
      </c>
      <c r="V10" s="187">
        <f>IFERROR(T10/R10,"-")</f>
        <v>115166.66666667</v>
      </c>
      <c r="W10" s="181">
        <f>SUM(T10:T10)-SUM(H10:H10)</f>
        <v>230303</v>
      </c>
      <c r="X10" s="85">
        <f>SUM(T10:T10)/SUM(H10:H10)</f>
        <v>1.4999012366045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>
        <v>7</v>
      </c>
      <c r="BB10" s="113">
        <f>IF(L10=0,"",IF(BA10=0,"",(BA10/L10)))</f>
        <v>0.109375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22</v>
      </c>
      <c r="BK10" s="120">
        <f>IF(L10=0,"",IF(BJ10=0,"",(BJ10/L10)))</f>
        <v>0.34375</v>
      </c>
      <c r="BL10" s="121">
        <v>2</v>
      </c>
      <c r="BM10" s="122">
        <f>IFERROR(BL10/BJ10,"-")</f>
        <v>0.090909090909091</v>
      </c>
      <c r="BN10" s="123">
        <v>8000</v>
      </c>
      <c r="BO10" s="124">
        <f>IFERROR(BN10/BJ10,"-")</f>
        <v>363.63636363636</v>
      </c>
      <c r="BP10" s="125">
        <v>2</v>
      </c>
      <c r="BQ10" s="125"/>
      <c r="BR10" s="125"/>
      <c r="BS10" s="126">
        <v>27</v>
      </c>
      <c r="BT10" s="127">
        <f>IF(L10=0,"",IF(BS10=0,"",(BS10/L10)))</f>
        <v>0.421875</v>
      </c>
      <c r="BU10" s="128">
        <v>3</v>
      </c>
      <c r="BV10" s="129">
        <f>IFERROR(BU10/BS10,"-")</f>
        <v>0.11111111111111</v>
      </c>
      <c r="BW10" s="130">
        <v>550000</v>
      </c>
      <c r="BX10" s="131">
        <f>IFERROR(BW10/BS10,"-")</f>
        <v>20370.37037037</v>
      </c>
      <c r="BY10" s="132">
        <v>1</v>
      </c>
      <c r="BZ10" s="132">
        <v>1</v>
      </c>
      <c r="CA10" s="132">
        <v>1</v>
      </c>
      <c r="CB10" s="133">
        <v>8</v>
      </c>
      <c r="CC10" s="134">
        <f>IF(L10=0,"",IF(CB10=0,"",(CB10/L10)))</f>
        <v>0.125</v>
      </c>
      <c r="CD10" s="135">
        <v>1</v>
      </c>
      <c r="CE10" s="136">
        <f>IFERROR(CD10/CB10,"-")</f>
        <v>0.125</v>
      </c>
      <c r="CF10" s="137">
        <v>133000</v>
      </c>
      <c r="CG10" s="138">
        <f>IFERROR(CF10/CB10,"-")</f>
        <v>16625</v>
      </c>
      <c r="CH10" s="139"/>
      <c r="CI10" s="139"/>
      <c r="CJ10" s="139">
        <v>1</v>
      </c>
      <c r="CK10" s="140">
        <v>6</v>
      </c>
      <c r="CL10" s="141">
        <v>691000</v>
      </c>
      <c r="CM10" s="141">
        <v>510000</v>
      </c>
      <c r="CN10" s="141"/>
      <c r="CO10" s="142" t="str">
        <f>IF(AND(CM10=0,CN10=0),"",IF(AND(CM10&lt;=100000,CN10&lt;=100000),"",IF(CM10/CL10&gt;0.7,"男高",IF(CN10/CL10&gt;0.7,"女高",""))))</f>
        <v>男高</v>
      </c>
    </row>
    <row r="11" spans="1:95">
      <c r="A11" s="79">
        <f>X11</f>
        <v>1.4629145043047</v>
      </c>
      <c r="B11" s="189" t="s">
        <v>303</v>
      </c>
      <c r="C11" s="189" t="s">
        <v>292</v>
      </c>
      <c r="D11" s="189" t="s">
        <v>293</v>
      </c>
      <c r="E11" s="189" t="s">
        <v>116</v>
      </c>
      <c r="F11" s="89" t="s">
        <v>304</v>
      </c>
      <c r="G11" s="89" t="s">
        <v>286</v>
      </c>
      <c r="H11" s="181">
        <v>1117027</v>
      </c>
      <c r="I11" s="80">
        <v>1218</v>
      </c>
      <c r="J11" s="80">
        <v>0</v>
      </c>
      <c r="K11" s="80">
        <v>8596</v>
      </c>
      <c r="L11" s="93">
        <v>501</v>
      </c>
      <c r="M11" s="81">
        <f>IFERROR(L11/K11,"-")</f>
        <v>0.058282922289437</v>
      </c>
      <c r="N11" s="80">
        <v>37</v>
      </c>
      <c r="O11" s="80">
        <v>119</v>
      </c>
      <c r="P11" s="81">
        <f>IFERROR(N11/(L11),"-")</f>
        <v>0.073852295409182</v>
      </c>
      <c r="Q11" s="82">
        <f>IFERROR(H11/SUM(L11:L11),"-")</f>
        <v>2229.5948103792</v>
      </c>
      <c r="R11" s="83">
        <v>43</v>
      </c>
      <c r="S11" s="81">
        <f>IF(L11=0,"-",R11/L11)</f>
        <v>0.085828343313373</v>
      </c>
      <c r="T11" s="186">
        <v>1634115</v>
      </c>
      <c r="U11" s="187">
        <f>IFERROR(T11/L11,"-")</f>
        <v>3261.7065868263</v>
      </c>
      <c r="V11" s="187">
        <f>IFERROR(T11/R11,"-")</f>
        <v>38002.674418605</v>
      </c>
      <c r="W11" s="181">
        <f>SUM(T11:T11)-SUM(H11:H11)</f>
        <v>517088</v>
      </c>
      <c r="X11" s="85">
        <f>SUM(T11:T11)/SUM(H11:H11)</f>
        <v>1.4629145043047</v>
      </c>
      <c r="Y11" s="78"/>
      <c r="Z11" s="94">
        <v>6</v>
      </c>
      <c r="AA11" s="95">
        <f>IF(L11=0,"",IF(Z11=0,"",(Z11/L11)))</f>
        <v>0.011976047904192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17</v>
      </c>
      <c r="AJ11" s="101">
        <f>IF(L11=0,"",IF(AI11=0,"",(AI11/L11)))</f>
        <v>0.033932135728543</v>
      </c>
      <c r="AK11" s="100">
        <v>1</v>
      </c>
      <c r="AL11" s="102">
        <f>IFERROR(AK11/AI11,"-")</f>
        <v>0.058823529411765</v>
      </c>
      <c r="AM11" s="103">
        <v>3000</v>
      </c>
      <c r="AN11" s="104">
        <f>IFERROR(AM11/AI11,"-")</f>
        <v>176.47058823529</v>
      </c>
      <c r="AO11" s="105">
        <v>1</v>
      </c>
      <c r="AP11" s="105"/>
      <c r="AQ11" s="105"/>
      <c r="AR11" s="106">
        <v>10</v>
      </c>
      <c r="AS11" s="107">
        <f>IF(L11=0,"",IF(AR11=0,"",(AR11/L11)))</f>
        <v>0.019960079840319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60</v>
      </c>
      <c r="BB11" s="113">
        <f>IF(L11=0,"",IF(BA11=0,"",(BA11/L11)))</f>
        <v>0.11976047904192</v>
      </c>
      <c r="BC11" s="112">
        <v>4</v>
      </c>
      <c r="BD11" s="114">
        <f>IFERROR(BC11/BA11,"-")</f>
        <v>0.066666666666667</v>
      </c>
      <c r="BE11" s="115">
        <v>62115</v>
      </c>
      <c r="BF11" s="116">
        <f>IFERROR(BE11/BA11,"-")</f>
        <v>1035.25</v>
      </c>
      <c r="BG11" s="117">
        <v>1</v>
      </c>
      <c r="BH11" s="117">
        <v>1</v>
      </c>
      <c r="BI11" s="117">
        <v>2</v>
      </c>
      <c r="BJ11" s="119">
        <v>182</v>
      </c>
      <c r="BK11" s="120">
        <f>IF(L11=0,"",IF(BJ11=0,"",(BJ11/L11)))</f>
        <v>0.36327345309381</v>
      </c>
      <c r="BL11" s="121">
        <v>20</v>
      </c>
      <c r="BM11" s="122">
        <f>IFERROR(BL11/BJ11,"-")</f>
        <v>0.10989010989011</v>
      </c>
      <c r="BN11" s="123">
        <v>251000</v>
      </c>
      <c r="BO11" s="124">
        <f>IFERROR(BN11/BJ11,"-")</f>
        <v>1379.1208791209</v>
      </c>
      <c r="BP11" s="125">
        <v>14</v>
      </c>
      <c r="BQ11" s="125">
        <v>4</v>
      </c>
      <c r="BR11" s="125">
        <v>2</v>
      </c>
      <c r="BS11" s="126">
        <v>185</v>
      </c>
      <c r="BT11" s="127">
        <f>IF(L11=0,"",IF(BS11=0,"",(BS11/L11)))</f>
        <v>0.36926147704591</v>
      </c>
      <c r="BU11" s="128">
        <v>13</v>
      </c>
      <c r="BV11" s="129">
        <f>IFERROR(BU11/BS11,"-")</f>
        <v>0.07027027027027</v>
      </c>
      <c r="BW11" s="130">
        <v>1182000</v>
      </c>
      <c r="BX11" s="131">
        <f>IFERROR(BW11/BS11,"-")</f>
        <v>6389.1891891892</v>
      </c>
      <c r="BY11" s="132">
        <v>5</v>
      </c>
      <c r="BZ11" s="132">
        <v>1</v>
      </c>
      <c r="CA11" s="132">
        <v>7</v>
      </c>
      <c r="CB11" s="133">
        <v>41</v>
      </c>
      <c r="CC11" s="134">
        <f>IF(L11=0,"",IF(CB11=0,"",(CB11/L11)))</f>
        <v>0.081836327345309</v>
      </c>
      <c r="CD11" s="135">
        <v>5</v>
      </c>
      <c r="CE11" s="136">
        <f>IFERROR(CD11/CB11,"-")</f>
        <v>0.1219512195122</v>
      </c>
      <c r="CF11" s="137">
        <v>136000</v>
      </c>
      <c r="CG11" s="138">
        <f>IFERROR(CF11/CB11,"-")</f>
        <v>3317.0731707317</v>
      </c>
      <c r="CH11" s="139">
        <v>2</v>
      </c>
      <c r="CI11" s="139">
        <v>1</v>
      </c>
      <c r="CJ11" s="139">
        <v>2</v>
      </c>
      <c r="CK11" s="140">
        <v>43</v>
      </c>
      <c r="CL11" s="141">
        <v>1634115</v>
      </c>
      <c r="CM11" s="141">
        <v>765000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4.8008904122583</v>
      </c>
      <c r="B12" s="189" t="s">
        <v>305</v>
      </c>
      <c r="C12" s="189" t="s">
        <v>292</v>
      </c>
      <c r="D12" s="189" t="s">
        <v>293</v>
      </c>
      <c r="E12" s="189" t="s">
        <v>116</v>
      </c>
      <c r="F12" s="89" t="s">
        <v>306</v>
      </c>
      <c r="G12" s="89" t="s">
        <v>286</v>
      </c>
      <c r="H12" s="181">
        <v>158129</v>
      </c>
      <c r="I12" s="80">
        <v>104</v>
      </c>
      <c r="J12" s="80">
        <v>0</v>
      </c>
      <c r="K12" s="80">
        <v>8265</v>
      </c>
      <c r="L12" s="93">
        <v>42</v>
      </c>
      <c r="M12" s="81">
        <f>IFERROR(L12/K12,"-")</f>
        <v>0.0050816696914701</v>
      </c>
      <c r="N12" s="80">
        <v>5</v>
      </c>
      <c r="O12" s="80">
        <v>8</v>
      </c>
      <c r="P12" s="81">
        <f>IFERROR(N12/(L12),"-")</f>
        <v>0.11904761904762</v>
      </c>
      <c r="Q12" s="82">
        <f>IFERROR(H12/SUM(L12:L12),"-")</f>
        <v>3764.9761904762</v>
      </c>
      <c r="R12" s="83">
        <v>4</v>
      </c>
      <c r="S12" s="81">
        <f>IF(L12=0,"-",R12/L12)</f>
        <v>0.095238095238095</v>
      </c>
      <c r="T12" s="186">
        <v>759160</v>
      </c>
      <c r="U12" s="187">
        <f>IFERROR(T12/L12,"-")</f>
        <v>18075.238095238</v>
      </c>
      <c r="V12" s="187">
        <f>IFERROR(T12/R12,"-")</f>
        <v>189790</v>
      </c>
      <c r="W12" s="181">
        <f>SUM(T12:T12)-SUM(H12:H12)</f>
        <v>601031</v>
      </c>
      <c r="X12" s="85">
        <f>SUM(T12:T12)/SUM(H12:H12)</f>
        <v>4.8008904122583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/>
      <c r="AS12" s="107">
        <f>IF(L12=0,"",IF(AR12=0,"",(AR12/L12)))</f>
        <v>0</v>
      </c>
      <c r="AT12" s="106"/>
      <c r="AU12" s="108" t="str">
        <f>IFERROR(AT12/AR12,"-")</f>
        <v>-</v>
      </c>
      <c r="AV12" s="109"/>
      <c r="AW12" s="110" t="str">
        <f>IFERROR(AV12/AR12,"-")</f>
        <v>-</v>
      </c>
      <c r="AX12" s="111"/>
      <c r="AY12" s="111"/>
      <c r="AZ12" s="111"/>
      <c r="BA12" s="112">
        <v>5</v>
      </c>
      <c r="BB12" s="113">
        <f>IF(L12=0,"",IF(BA12=0,"",(BA12/L12)))</f>
        <v>0.11904761904762</v>
      </c>
      <c r="BC12" s="112">
        <v>1</v>
      </c>
      <c r="BD12" s="114">
        <f>IFERROR(BC12/BA12,"-")</f>
        <v>0.2</v>
      </c>
      <c r="BE12" s="115">
        <v>160</v>
      </c>
      <c r="BF12" s="116">
        <f>IFERROR(BE12/BA12,"-")</f>
        <v>32</v>
      </c>
      <c r="BG12" s="117"/>
      <c r="BH12" s="117">
        <v>1</v>
      </c>
      <c r="BI12" s="117"/>
      <c r="BJ12" s="119">
        <v>19</v>
      </c>
      <c r="BK12" s="120">
        <f>IF(L12=0,"",IF(BJ12=0,"",(BJ12/L12)))</f>
        <v>0.45238095238095</v>
      </c>
      <c r="BL12" s="121">
        <v>1</v>
      </c>
      <c r="BM12" s="122">
        <f>IFERROR(BL12/BJ12,"-")</f>
        <v>0.052631578947368</v>
      </c>
      <c r="BN12" s="123">
        <v>709000</v>
      </c>
      <c r="BO12" s="124">
        <f>IFERROR(BN12/BJ12,"-")</f>
        <v>37315.789473684</v>
      </c>
      <c r="BP12" s="125"/>
      <c r="BQ12" s="125"/>
      <c r="BR12" s="125">
        <v>1</v>
      </c>
      <c r="BS12" s="126">
        <v>13</v>
      </c>
      <c r="BT12" s="127">
        <f>IF(L12=0,"",IF(BS12=0,"",(BS12/L12)))</f>
        <v>0.30952380952381</v>
      </c>
      <c r="BU12" s="128">
        <v>1</v>
      </c>
      <c r="BV12" s="129">
        <f>IFERROR(BU12/BS12,"-")</f>
        <v>0.076923076923077</v>
      </c>
      <c r="BW12" s="130">
        <v>9000</v>
      </c>
      <c r="BX12" s="131">
        <f>IFERROR(BW12/BS12,"-")</f>
        <v>692.30769230769</v>
      </c>
      <c r="BY12" s="132"/>
      <c r="BZ12" s="132"/>
      <c r="CA12" s="132">
        <v>1</v>
      </c>
      <c r="CB12" s="133">
        <v>5</v>
      </c>
      <c r="CC12" s="134">
        <f>IF(L12=0,"",IF(CB12=0,"",(CB12/L12)))</f>
        <v>0.11904761904762</v>
      </c>
      <c r="CD12" s="135">
        <v>1</v>
      </c>
      <c r="CE12" s="136">
        <f>IFERROR(CD12/CB12,"-")</f>
        <v>0.2</v>
      </c>
      <c r="CF12" s="137">
        <v>41000</v>
      </c>
      <c r="CG12" s="138">
        <f>IFERROR(CF12/CB12,"-")</f>
        <v>8200</v>
      </c>
      <c r="CH12" s="139"/>
      <c r="CI12" s="139"/>
      <c r="CJ12" s="139">
        <v>1</v>
      </c>
      <c r="CK12" s="140">
        <v>4</v>
      </c>
      <c r="CL12" s="141">
        <v>759160</v>
      </c>
      <c r="CM12" s="141">
        <v>709000</v>
      </c>
      <c r="CN12" s="141"/>
      <c r="CO12" s="142" t="str">
        <f>IF(AND(CM12=0,CN12=0),"",IF(AND(CM12&lt;=100000,CN12&lt;=100000),"",IF(CM12/CL12&gt;0.7,"男高",IF(CN12/CL12&gt;0.7,"女高",""))))</f>
        <v>男高</v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307</v>
      </c>
      <c r="G15" s="40"/>
      <c r="H15" s="184"/>
      <c r="I15" s="41">
        <f>SUM(I6:I14)</f>
        <v>5765</v>
      </c>
      <c r="J15" s="41">
        <f>SUM(J6:J14)</f>
        <v>0</v>
      </c>
      <c r="K15" s="41">
        <f>SUM(K6:K14)</f>
        <v>178944</v>
      </c>
      <c r="L15" s="41">
        <f>SUM(L6:L14)</f>
        <v>2253</v>
      </c>
      <c r="M15" s="42">
        <f>IFERROR(L15/K15,"-")</f>
        <v>0.01259053111588</v>
      </c>
      <c r="N15" s="77">
        <f>SUM(N6:N14)</f>
        <v>165</v>
      </c>
      <c r="O15" s="77">
        <f>SUM(O6:O14)</f>
        <v>679</v>
      </c>
      <c r="P15" s="42">
        <f>IFERROR(N15/L15,"-")</f>
        <v>0.07323568575233</v>
      </c>
      <c r="Q15" s="43">
        <f>IFERROR(H15/L15,"-")</f>
        <v>0</v>
      </c>
      <c r="R15" s="44">
        <f>SUM(R6:R14)</f>
        <v>209</v>
      </c>
      <c r="S15" s="42">
        <f>IFERROR(R15/L15,"-")</f>
        <v>0.092765201952952</v>
      </c>
      <c r="T15" s="184">
        <f>SUM(T6:T14)</f>
        <v>8744266</v>
      </c>
      <c r="U15" s="184">
        <f>IFERROR(T15/L15,"-")</f>
        <v>3881.1655570351</v>
      </c>
      <c r="V15" s="184">
        <f>IFERROR(T15/R15,"-")</f>
        <v>41838.593301435</v>
      </c>
      <c r="W15" s="184">
        <f>T15-H15</f>
        <v>8744266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