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<sst xmlns="http://schemas.openxmlformats.org/spreadsheetml/2006/main" uniqueCount="277">
  <si>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11月</t>
  </si>
  <si>
    <t>ヘスティア</t>
  </si>
  <si>
    <t>最終更新日</t>
  </si>
  <si>
    <t>01月24日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</si>
  <si>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</si>
  <si>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</si>
  <si>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</si>
  <si>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</si>
  <si>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</si>
  <si>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</si>
  <si>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</si>
  <si>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</si>
  <si>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</si>
  <si>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</si>
  <si>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</si>
  <si>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</si>
  <si>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</si>
  <si>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</si>
  <si>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</si>
  <si>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</si>
  <si>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</si>
  <si>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</si>
  <si>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</si>
  <si>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</si>
  <si>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</si>
  <si>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</si>
  <si>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</si>
  <si>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</si>
  <si>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</si>
  <si>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</si>
  <si>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</si>
  <si>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</si>
  <si>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</si>
  <si>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</si>
  <si>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</si>
  <si>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</si>
  <si>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</si>
  <si>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</si>
  <si>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</si>
  <si>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</si>
  <si>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</si>
  <si>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</si>
  <si>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</si>
  <si>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</si>
  <si>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</si>
  <si>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</si>
  <si>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</si>
  <si>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</si>
  <si>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</si>
  <si>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</si>
  <si>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</si>
  <si>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</si>
  <si>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</si>
  <si>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</si>
  <si>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</si>
  <si>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</si>
  <si>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</si>
  <si>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ic4078</t>
  </si>
  <si>
    <t>インターカラー</t>
  </si>
  <si>
    <t>老人ホーム版（--）</t>
  </si>
  <si>
    <t>お相手待ちの女性が出ました</t>
  </si>
  <si>
    <t>lp07</t>
  </si>
  <si>
    <t>サンスポ関東</t>
  </si>
  <si>
    <t>全5段つかみ15段</t>
  </si>
  <si>
    <t>1～15日</t>
  </si>
  <si>
    <t>ic4079</t>
  </si>
  <si>
    <t>空電</t>
  </si>
  <si>
    <t>ic4080</t>
  </si>
  <si>
    <t>半5段つかみ15段</t>
  </si>
  <si>
    <t>ic4081</t>
  </si>
  <si>
    <t>ln_ink1093</t>
  </si>
  <si>
    <t>デリヘル版3(LINEver)（晶エリー）</t>
  </si>
  <si>
    <t>LINEで出会いリクルート70歳まで応募可</t>
  </si>
  <si>
    <t>line</t>
  </si>
  <si>
    <t>16～31日</t>
  </si>
  <si>
    <t>ic4082</t>
  </si>
  <si>
    <t>ln_ink1094</t>
  </si>
  <si>
    <t>ic4083</t>
  </si>
  <si>
    <t>ic4084</t>
  </si>
  <si>
    <t>サンスポ関西</t>
  </si>
  <si>
    <t>ic4085</t>
  </si>
  <si>
    <t>ic4086</t>
  </si>
  <si>
    <t>ic4087</t>
  </si>
  <si>
    <t>ln_ink1095</t>
  </si>
  <si>
    <t>右女9版(ヘスティア)(LINEver)（晶エリー）</t>
  </si>
  <si>
    <t>白髪まじりの男性に出会いたい女性がLINEを待ってる</t>
  </si>
  <si>
    <t>ic4088</t>
  </si>
  <si>
    <t>ln_ink1096</t>
  </si>
  <si>
    <t>ic4089</t>
  </si>
  <si>
    <t>ic4090</t>
  </si>
  <si>
    <t>デリヘル版2（高宮菜々子）</t>
  </si>
  <si>
    <t>もう50代の熟女だけど</t>
  </si>
  <si>
    <t>夕刊フジ関東</t>
  </si>
  <si>
    <t>全3段つかみ4回</t>
  </si>
  <si>
    <t>11月01日(金)</t>
  </si>
  <si>
    <t>ln_ink1097</t>
  </si>
  <si>
    <t>11月08日(金)</t>
  </si>
  <si>
    <t>ic4091</t>
  </si>
  <si>
    <t>右女9版(ヘスティア)（晶エリー）</t>
  </si>
  <si>
    <t>中年の男女が出会える昭和世代専門の出会い場</t>
  </si>
  <si>
    <t>lp14</t>
  </si>
  <si>
    <t>11月15日(金)</t>
  </si>
  <si>
    <t>ln_ink1098</t>
  </si>
  <si>
    <t>老人ホーム版(LINEver)（高宮菜々子）</t>
  </si>
  <si>
    <t>LINEで出会いリクルート80歳まで応募可</t>
  </si>
  <si>
    <t>11月22日(金)</t>
  </si>
  <si>
    <t>ic4092</t>
  </si>
  <si>
    <t>コンパニオン版（高宮菜々子）</t>
  </si>
  <si>
    <t>人生で一度は訪れたい出会いの老舗〇〇</t>
  </si>
  <si>
    <t>11月29日(金)</t>
  </si>
  <si>
    <t>ic4093</t>
  </si>
  <si>
    <t>(空電共通)</t>
  </si>
  <si>
    <t>ln_ink1099</t>
  </si>
  <si>
    <t>写メ動画公開版(LINEver)（高宮菜々子）</t>
  </si>
  <si>
    <t>今の時代はLINEで交換が当たり前！！あなたも素人熟女と大人遊びを楽しめる！！</t>
  </si>
  <si>
    <t>スポーツ報知関東</t>
  </si>
  <si>
    <t>半2段つかみ10段保証</t>
  </si>
  <si>
    <t>10段保証</t>
  </si>
  <si>
    <t>ic4094</t>
  </si>
  <si>
    <t>興奮版（高宮菜々子）</t>
  </si>
  <si>
    <t>学生いませんギャルもいません熟女熟女熟女熟女</t>
  </si>
  <si>
    <t>ln_ink1100</t>
  </si>
  <si>
    <t>低評価レビュー版(LINEver)（複数）</t>
  </si>
  <si>
    <t>いただいた低評価のご意見にお答えします。</t>
  </si>
  <si>
    <t>ic4095</t>
  </si>
  <si>
    <t>求人風（高宮菜々子）</t>
  </si>
  <si>
    <t>「出会い不足解消に〇〇」</t>
  </si>
  <si>
    <t>ic4096</t>
  </si>
  <si>
    <t>ic4097</t>
  </si>
  <si>
    <t>ニッカン関西</t>
  </si>
  <si>
    <t>1～10日</t>
  </si>
  <si>
    <t>ln_ink1101</t>
  </si>
  <si>
    <t>雑誌版SPA(LINEver)（晶エリー）</t>
  </si>
  <si>
    <t>え?LINEでこんなに出会えんのダメ元で始めたはずが</t>
  </si>
  <si>
    <t>11～20日</t>
  </si>
  <si>
    <t>ic4098</t>
  </si>
  <si>
    <t>旧デイリー風（高宮菜々子）</t>
  </si>
  <si>
    <t>21～31日</t>
  </si>
  <si>
    <t>ic4099</t>
  </si>
  <si>
    <t>ic4100</t>
  </si>
  <si>
    <t>ニッカン西部</t>
  </si>
  <si>
    <t>半2段つかみ20段保証</t>
  </si>
  <si>
    <t>ln_ink1102</t>
  </si>
  <si>
    <t>電話orライン１(LINEver)（複数）</t>
  </si>
  <si>
    <t>50歳以上あなたはどちらのタイプ</t>
  </si>
  <si>
    <t>ic4101</t>
  </si>
  <si>
    <t>胸の上広告版（藤井レイラ）</t>
  </si>
  <si>
    <t>70歳までの出会いお手伝い</t>
  </si>
  <si>
    <t>ic4102</t>
  </si>
  <si>
    <t>ic4103</t>
  </si>
  <si>
    <t>ヤリモクじゃダメですか（フリー女性⑧）</t>
  </si>
  <si>
    <t>高速マッチング恋愛</t>
  </si>
  <si>
    <t>東スポ</t>
  </si>
  <si>
    <t>アダルト面4C大雑4～5回</t>
  </si>
  <si>
    <t>ln_ink1103</t>
  </si>
  <si>
    <t>寂しい女たち版(LINEver)（フリー女性②）</t>
  </si>
  <si>
    <t>私じゃダメですか尻画像</t>
  </si>
  <si>
    <t>ic4104</t>
  </si>
  <si>
    <t>即ヤリ版（高宮菜々子）</t>
  </si>
  <si>
    <t>魅惑の体験</t>
  </si>
  <si>
    <t>ln_ink1104</t>
  </si>
  <si>
    <t>令和最新版(LINEver)（複数）</t>
  </si>
  <si>
    <t>熟女の祭典</t>
  </si>
  <si>
    <t>ic4105</t>
  </si>
  <si>
    <t>ic4106</t>
  </si>
  <si>
    <t>マルチカラー版（高宮菜々子）</t>
  </si>
  <si>
    <t>即日デート可能</t>
  </si>
  <si>
    <t>アダルト面4C全3段</t>
  </si>
  <si>
    <t>ic4107</t>
  </si>
  <si>
    <t>ic4108</t>
  </si>
  <si>
    <t>欲におぼれた女版（複数）</t>
  </si>
  <si>
    <t>私を見て‼</t>
  </si>
  <si>
    <t>中京スポーツ</t>
  </si>
  <si>
    <t>ln_ink1105</t>
  </si>
  <si>
    <t>ic4109</t>
  </si>
  <si>
    <t>密会版（晶エリー）</t>
  </si>
  <si>
    <t>ほぼ初体験</t>
  </si>
  <si>
    <t>ln_ink1106</t>
  </si>
  <si>
    <t>エロくたっていいじゃない版(LINEver)（高宮菜々子）</t>
  </si>
  <si>
    <t>おじさんだもん</t>
  </si>
  <si>
    <t>ic4110</t>
  </si>
  <si>
    <t>即ヤリ熟女版（高宮菜々子）</t>
  </si>
  <si>
    <t>熟女100人に聞いた出会いを探してる理由は？</t>
  </si>
  <si>
    <t>ic4111</t>
  </si>
  <si>
    <t>ic4112</t>
  </si>
  <si>
    <t>女性すげ～版（複数）</t>
  </si>
  <si>
    <t>濃密な出会いをしてもいい</t>
  </si>
  <si>
    <t>大スポ</t>
  </si>
  <si>
    <t>ln_ink1107</t>
  </si>
  <si>
    <t>ヤリもく限定版(LINEver)（晶エリー）</t>
  </si>
  <si>
    <t>真面目な出会いはお断り</t>
  </si>
  <si>
    <t>ic4113</t>
  </si>
  <si>
    <t>ln_ink1108</t>
  </si>
  <si>
    <t>即ヤリ熟女版(LINEver)（高宮菜々子）</t>
  </si>
  <si>
    <t>ic4114</t>
  </si>
  <si>
    <t>青春写メ加工版（藤井レイラ）</t>
  </si>
  <si>
    <t>第二の人生を楽しむなら</t>
  </si>
  <si>
    <t>ic4115</t>
  </si>
  <si>
    <t>ic4116</t>
  </si>
  <si>
    <t>NEWS版（藤井レイラ）</t>
  </si>
  <si>
    <t>出会いすぎてお祭り騒ぎ！？</t>
  </si>
  <si>
    <t>スポニチ関西</t>
  </si>
  <si>
    <t>全5段</t>
  </si>
  <si>
    <t>11月09日(土)</t>
  </si>
  <si>
    <t>ic4117</t>
  </si>
  <si>
    <t>ln_ink1109</t>
  </si>
  <si>
    <t>幹夫版(LINEver)（高宮菜々子）</t>
  </si>
  <si>
    <t>中高年必見</t>
  </si>
  <si>
    <t>1C終面全5段</t>
  </si>
  <si>
    <t>11月02日(土)</t>
  </si>
  <si>
    <t>ic4118</t>
  </si>
  <si>
    <t>ic4119</t>
  </si>
  <si>
    <t>朝活版（晶エリー）</t>
  </si>
  <si>
    <t>54歳男性に彼女ができた朝活とは？</t>
  </si>
  <si>
    <t>11月16日(土)</t>
  </si>
  <si>
    <t>ic4120</t>
  </si>
  <si>
    <t>ic4121</t>
  </si>
  <si>
    <t>デリヘル版3（高宮菜々子）</t>
  </si>
  <si>
    <t>11月03日(日)</t>
  </si>
  <si>
    <t>ic4122</t>
  </si>
  <si>
    <t>新聞 TOTAL</t>
  </si>
  <si>
    <t>●雑誌 広告</t>
  </si>
  <si>
    <t>za257</t>
  </si>
  <si>
    <t>日本ジャーナル出版</t>
  </si>
  <si>
    <t>昭和世代の婚活版（高宮菜々子）</t>
  </si>
  <si>
    <t>60歳を過ぎて、恋愛を諦めていませんか？</t>
  </si>
  <si>
    <t>週刊実話増刊</t>
  </si>
  <si>
    <t>表4</t>
  </si>
  <si>
    <t>11月25日(月)</t>
  </si>
  <si>
    <t>za258</t>
  </si>
  <si>
    <t>ln_ink1092</t>
  </si>
  <si>
    <t>パンチラ版(LINEver)（フリー女性②）</t>
  </si>
  <si>
    <t>熟女からの刺激的な誘い</t>
  </si>
  <si>
    <t>4C1P</t>
  </si>
  <si>
    <t>za259</t>
  </si>
  <si>
    <t>ad891</t>
  </si>
  <si>
    <t>アドライヴ</t>
  </si>
  <si>
    <t>日本文芸社</t>
  </si>
  <si>
    <t>2P縦書き男性募集版</t>
  </si>
  <si>
    <t>週刊漫画ゴラク.1W金</t>
  </si>
  <si>
    <t>1C2P</t>
  </si>
  <si>
    <t>ad892</t>
  </si>
  <si>
    <t>ad893</t>
  </si>
  <si>
    <t>大洋図書</t>
  </si>
  <si>
    <t>5P風俗ヘスティア(高宮菜々子さん)</t>
  </si>
  <si>
    <t>実話ナックルズ ウルトラ</t>
  </si>
  <si>
    <t>1C5P</t>
  </si>
  <si>
    <t>ad894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</si>
  <si>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</si>
  <si>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</si>
  <si>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</si>
  <si>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</si>
  <si>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</si>
  <si>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</si>
  <si>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</si>
  <si>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</si>
  <si>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11/1～11/30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</si>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</sst>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0.31764705882353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14</v>
      </c>
      <c r="M6" s="80">
        <v>0</v>
      </c>
      <c r="N6" s="80">
        <v>40</v>
      </c>
      <c r="O6" s="91">
        <v>4</v>
      </c>
      <c r="P6" s="92">
        <v>0</v>
      </c>
      <c r="Q6" s="93">
        <f>O6+P6</f>
        <v>4</v>
      </c>
      <c r="R6" s="81">
        <f>IFERROR(Q6/N6,"-")</f>
        <v>0.1</v>
      </c>
      <c r="S6" s="80">
        <v>0</v>
      </c>
      <c r="T6" s="80">
        <v>1</v>
      </c>
      <c r="U6" s="81">
        <f>IFERROR(T6/(Q6),"-")</f>
        <v>0.25</v>
      </c>
      <c r="V6" s="82">
        <f>IFERROR(K6/SUM(Q6:Q21),"-")</f>
        <v>10303.03030303</v>
      </c>
      <c r="W6" s="83">
        <v>0</v>
      </c>
      <c r="X6" s="81">
        <f>IF(Q6=0,"-",W6/Q6)</f>
        <v>0</v>
      </c>
      <c r="Y6" s="186">
        <v>5000</v>
      </c>
      <c r="Z6" s="187">
        <f>IFERROR(Y6/Q6,"-")</f>
        <v>1250</v>
      </c>
      <c r="AA6" s="187" t="str">
        <f>IFERROR(Y6/W6,"-")</f>
        <v>-</v>
      </c>
      <c r="AB6" s="181">
        <f>SUM(Y6:Y21)-SUM(K6:K21)</f>
        <v>-232000</v>
      </c>
      <c r="AC6" s="85">
        <f>SUM(Y6:Y21)/SUM(K6:K21)</f>
        <v>0.31764705882353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2</v>
      </c>
      <c r="BP6" s="120">
        <f>IF(Q6=0,"",IF(BO6=0,"",(BO6/Q6)))</f>
        <v>0.5</v>
      </c>
      <c r="BQ6" s="121">
        <v>1</v>
      </c>
      <c r="BR6" s="122">
        <f>IFERROR(BQ6/BO6,"-")</f>
        <v>0.5</v>
      </c>
      <c r="BS6" s="123">
        <v>5000</v>
      </c>
      <c r="BT6" s="124">
        <f>IFERROR(BS6/BO6,"-")</f>
        <v>2500</v>
      </c>
      <c r="BU6" s="125">
        <v>1</v>
      </c>
      <c r="BV6" s="125"/>
      <c r="BW6" s="125"/>
      <c r="BX6" s="126">
        <v>1</v>
      </c>
      <c r="BY6" s="127">
        <f>IF(Q6=0,"",IF(BX6=0,"",(BX6/Q6)))</f>
        <v>0.25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0.25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5000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38</v>
      </c>
      <c r="M7" s="80">
        <v>22</v>
      </c>
      <c r="N7" s="80">
        <v>6</v>
      </c>
      <c r="O7" s="91">
        <v>3</v>
      </c>
      <c r="P7" s="92">
        <v>0</v>
      </c>
      <c r="Q7" s="93">
        <f>O7+P7</f>
        <v>3</v>
      </c>
      <c r="R7" s="81">
        <f>IFERROR(Q7/N7,"-")</f>
        <v>0.5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0.33333333333333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0.66666666666667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4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4</v>
      </c>
      <c r="M9" s="80">
        <v>4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0</v>
      </c>
      <c r="O10" s="91">
        <v>2</v>
      </c>
      <c r="P10" s="92">
        <v>0</v>
      </c>
      <c r="Q10" s="93">
        <f>O10+P10</f>
        <v>2</v>
      </c>
      <c r="R10" s="81" t="str">
        <f>IFERROR(Q10/N10,"-")</f>
        <v>-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0.5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16</v>
      </c>
      <c r="M11" s="80">
        <v>8</v>
      </c>
      <c r="N11" s="80">
        <v>1</v>
      </c>
      <c r="O11" s="91">
        <v>1</v>
      </c>
      <c r="P11" s="92">
        <v>0</v>
      </c>
      <c r="Q11" s="93">
        <f>O11+P11</f>
        <v>1</v>
      </c>
      <c r="R11" s="81">
        <f>IFERROR(Q11/N11,"-")</f>
        <v>1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1</v>
      </c>
      <c r="M13" s="80">
        <v>1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79</v>
      </c>
      <c r="I14" s="89" t="s">
        <v>63</v>
      </c>
      <c r="J14" s="89" t="s">
        <v>64</v>
      </c>
      <c r="K14" s="181"/>
      <c r="L14" s="80">
        <v>15</v>
      </c>
      <c r="M14" s="80">
        <v>0</v>
      </c>
      <c r="N14" s="80">
        <v>54</v>
      </c>
      <c r="O14" s="91">
        <v>7</v>
      </c>
      <c r="P14" s="92">
        <v>0</v>
      </c>
      <c r="Q14" s="93">
        <f>O14+P14</f>
        <v>7</v>
      </c>
      <c r="R14" s="81">
        <f>IFERROR(Q14/N14,"-")</f>
        <v>0.12962962962963</v>
      </c>
      <c r="S14" s="80">
        <v>2</v>
      </c>
      <c r="T14" s="80">
        <v>1</v>
      </c>
      <c r="U14" s="81">
        <f>IFERROR(T14/(Q14),"-")</f>
        <v>0.14285714285714</v>
      </c>
      <c r="V14" s="82"/>
      <c r="W14" s="83">
        <v>1</v>
      </c>
      <c r="X14" s="81">
        <f>IF(Q14=0,"-",W14/Q14)</f>
        <v>0.14285714285714</v>
      </c>
      <c r="Y14" s="186">
        <v>47000</v>
      </c>
      <c r="Z14" s="187">
        <f>IFERROR(Y14/Q14,"-")</f>
        <v>6714.2857142857</v>
      </c>
      <c r="AA14" s="187">
        <f>IFERROR(Y14/W14,"-")</f>
        <v>47000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1</v>
      </c>
      <c r="AX14" s="107">
        <f>IF(Q14=0,"",IF(AW14=0,"",(AW14/Q14)))</f>
        <v>0.14285714285714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1</v>
      </c>
      <c r="BG14" s="113">
        <f>IF(Q14=0,"",IF(BF14=0,"",(BF14/Q14)))</f>
        <v>0.14285714285714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2</v>
      </c>
      <c r="BP14" s="120">
        <f>IF(Q14=0,"",IF(BO14=0,"",(BO14/Q14)))</f>
        <v>0.28571428571429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0.14285714285714</v>
      </c>
      <c r="BZ14" s="128">
        <v>1</v>
      </c>
      <c r="CA14" s="129">
        <f>IFERROR(BZ14/BX14,"-")</f>
        <v>1</v>
      </c>
      <c r="CB14" s="130">
        <v>47000</v>
      </c>
      <c r="CC14" s="131">
        <f>IFERROR(CB14/BX14,"-")</f>
        <v>47000</v>
      </c>
      <c r="CD14" s="132"/>
      <c r="CE14" s="132"/>
      <c r="CF14" s="132">
        <v>1</v>
      </c>
      <c r="CG14" s="133">
        <v>2</v>
      </c>
      <c r="CH14" s="134">
        <f>IF(Q14=0,"",IF(CG14=0,"",(CG14/Q14)))</f>
        <v>0.28571428571429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47000</v>
      </c>
      <c r="CR14" s="141">
        <v>47000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80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59</v>
      </c>
      <c r="M15" s="80">
        <v>33</v>
      </c>
      <c r="N15" s="80">
        <v>27</v>
      </c>
      <c r="O15" s="91">
        <v>7</v>
      </c>
      <c r="P15" s="92">
        <v>0</v>
      </c>
      <c r="Q15" s="93">
        <f>O15+P15</f>
        <v>7</v>
      </c>
      <c r="R15" s="81">
        <f>IFERROR(Q15/N15,"-")</f>
        <v>0.25925925925926</v>
      </c>
      <c r="S15" s="80">
        <v>2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0.14285714285714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2</v>
      </c>
      <c r="BP15" s="120">
        <f>IF(Q15=0,"",IF(BO15=0,"",(BO15/Q15)))</f>
        <v>0.28571428571429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2</v>
      </c>
      <c r="BY15" s="127">
        <f>IF(Q15=0,"",IF(BX15=0,"",(BX15/Q15)))</f>
        <v>0.28571428571429</v>
      </c>
      <c r="BZ15" s="128">
        <v>1</v>
      </c>
      <c r="CA15" s="129">
        <f>IFERROR(BZ15/BX15,"-")</f>
        <v>0.5</v>
      </c>
      <c r="CB15" s="130">
        <v>6000</v>
      </c>
      <c r="CC15" s="131">
        <f>IFERROR(CB15/BX15,"-")</f>
        <v>3000</v>
      </c>
      <c r="CD15" s="132">
        <v>1</v>
      </c>
      <c r="CE15" s="132"/>
      <c r="CF15" s="132"/>
      <c r="CG15" s="133">
        <v>2</v>
      </c>
      <c r="CH15" s="134">
        <f>IF(Q15=0,"",IF(CG15=0,"",(CG15/Q15)))</f>
        <v>0.28571428571429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>
        <v>6000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81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79</v>
      </c>
      <c r="I16" s="89" t="s">
        <v>68</v>
      </c>
      <c r="J16" s="89"/>
      <c r="K16" s="181"/>
      <c r="L16" s="80">
        <v>0</v>
      </c>
      <c r="M16" s="80">
        <v>0</v>
      </c>
      <c r="N16" s="80">
        <v>1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82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83</v>
      </c>
      <c r="C18" s="189" t="s">
        <v>58</v>
      </c>
      <c r="D18" s="189"/>
      <c r="E18" s="189" t="s">
        <v>84</v>
      </c>
      <c r="F18" s="189" t="s">
        <v>85</v>
      </c>
      <c r="G18" s="189" t="s">
        <v>73</v>
      </c>
      <c r="H18" s="89" t="s">
        <v>79</v>
      </c>
      <c r="I18" s="89" t="s">
        <v>63</v>
      </c>
      <c r="J18" s="89" t="s">
        <v>74</v>
      </c>
      <c r="K18" s="181"/>
      <c r="L18" s="80">
        <v>0</v>
      </c>
      <c r="M18" s="80">
        <v>0</v>
      </c>
      <c r="N18" s="80">
        <v>0</v>
      </c>
      <c r="O18" s="91">
        <v>6</v>
      </c>
      <c r="P18" s="92">
        <v>0</v>
      </c>
      <c r="Q18" s="93">
        <f>O18+P18</f>
        <v>6</v>
      </c>
      <c r="R18" s="81" t="str">
        <f>IFERROR(Q18/N18,"-")</f>
        <v>-</v>
      </c>
      <c r="S18" s="80">
        <v>0</v>
      </c>
      <c r="T18" s="80">
        <v>1</v>
      </c>
      <c r="U18" s="81">
        <f>IFERROR(T18/(Q18),"-")</f>
        <v>0.16666666666667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0.16666666666667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2</v>
      </c>
      <c r="BG18" s="113">
        <f>IF(Q18=0,"",IF(BF18=0,"",(BF18/Q18)))</f>
        <v>0.33333333333333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>
        <v>1</v>
      </c>
      <c r="CH18" s="134">
        <f>IF(Q18=0,"",IF(CG18=0,"",(CG18/Q18)))</f>
        <v>0.16666666666667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86</v>
      </c>
      <c r="C19" s="189" t="s">
        <v>58</v>
      </c>
      <c r="D19" s="189"/>
      <c r="E19" s="189" t="s">
        <v>84</v>
      </c>
      <c r="F19" s="189" t="s">
        <v>85</v>
      </c>
      <c r="G19" s="189" t="s">
        <v>66</v>
      </c>
      <c r="H19" s="89"/>
      <c r="I19" s="89"/>
      <c r="J19" s="89"/>
      <c r="K19" s="181"/>
      <c r="L19" s="80">
        <v>15</v>
      </c>
      <c r="M19" s="80">
        <v>6</v>
      </c>
      <c r="N19" s="80">
        <v>26</v>
      </c>
      <c r="O19" s="91">
        <v>3</v>
      </c>
      <c r="P19" s="92">
        <v>0</v>
      </c>
      <c r="Q19" s="93">
        <f>O19+P19</f>
        <v>3</v>
      </c>
      <c r="R19" s="81">
        <f>IFERROR(Q19/N19,"-")</f>
        <v>0.11538461538462</v>
      </c>
      <c r="S19" s="80">
        <v>1</v>
      </c>
      <c r="T19" s="80">
        <v>2</v>
      </c>
      <c r="U19" s="81">
        <f>IFERROR(T19/(Q19),"-")</f>
        <v>0.66666666666667</v>
      </c>
      <c r="V19" s="82"/>
      <c r="W19" s="83">
        <v>2</v>
      </c>
      <c r="X19" s="81">
        <f>IF(Q19=0,"-",W19/Q19)</f>
        <v>0.66666666666667</v>
      </c>
      <c r="Y19" s="186">
        <v>56000</v>
      </c>
      <c r="Z19" s="187">
        <f>IFERROR(Y19/Q19,"-")</f>
        <v>18666.666666667</v>
      </c>
      <c r="AA19" s="187">
        <f>IFERROR(Y19/W19,"-")</f>
        <v>28000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1</v>
      </c>
      <c r="BY19" s="127">
        <f>IF(Q19=0,"",IF(BX19=0,"",(BX19/Q19)))</f>
        <v>0.33333333333333</v>
      </c>
      <c r="BZ19" s="128">
        <v>1</v>
      </c>
      <c r="CA19" s="129">
        <f>IFERROR(BZ19/BX19,"-")</f>
        <v>1</v>
      </c>
      <c r="CB19" s="130">
        <v>23000</v>
      </c>
      <c r="CC19" s="131">
        <f>IFERROR(CB19/BX19,"-")</f>
        <v>23000</v>
      </c>
      <c r="CD19" s="132"/>
      <c r="CE19" s="132"/>
      <c r="CF19" s="132">
        <v>1</v>
      </c>
      <c r="CG19" s="133">
        <v>2</v>
      </c>
      <c r="CH19" s="134">
        <f>IF(Q19=0,"",IF(CG19=0,"",(CG19/Q19)))</f>
        <v>0.66666666666667</v>
      </c>
      <c r="CI19" s="135">
        <v>2</v>
      </c>
      <c r="CJ19" s="136">
        <f>IFERROR(CI19/CG19,"-")</f>
        <v>1</v>
      </c>
      <c r="CK19" s="137">
        <v>38000</v>
      </c>
      <c r="CL19" s="138">
        <f>IFERROR(CK19/CG19,"-")</f>
        <v>19000</v>
      </c>
      <c r="CM19" s="139"/>
      <c r="CN19" s="139"/>
      <c r="CO19" s="139">
        <v>2</v>
      </c>
      <c r="CP19" s="140">
        <v>2</v>
      </c>
      <c r="CQ19" s="141">
        <v>56000</v>
      </c>
      <c r="CR19" s="141">
        <v>25000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87</v>
      </c>
      <c r="C20" s="189" t="s">
        <v>58</v>
      </c>
      <c r="D20" s="189"/>
      <c r="E20" s="189" t="s">
        <v>84</v>
      </c>
      <c r="F20" s="189" t="s">
        <v>85</v>
      </c>
      <c r="G20" s="189" t="s">
        <v>73</v>
      </c>
      <c r="H20" s="89" t="s">
        <v>79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88</v>
      </c>
      <c r="C21" s="189" t="s">
        <v>58</v>
      </c>
      <c r="D21" s="189"/>
      <c r="E21" s="189" t="s">
        <v>84</v>
      </c>
      <c r="F21" s="189" t="s">
        <v>85</v>
      </c>
      <c r="G21" s="189" t="s">
        <v>66</v>
      </c>
      <c r="H21" s="89"/>
      <c r="I21" s="89"/>
      <c r="J21" s="89"/>
      <c r="K21" s="181"/>
      <c r="L21" s="80">
        <v>1</v>
      </c>
      <c r="M21" s="80">
        <v>1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0.013333333333333</v>
      </c>
      <c r="B22" s="189" t="s">
        <v>89</v>
      </c>
      <c r="C22" s="189" t="s">
        <v>58</v>
      </c>
      <c r="D22" s="189"/>
      <c r="E22" s="189" t="s">
        <v>90</v>
      </c>
      <c r="F22" s="189" t="s">
        <v>91</v>
      </c>
      <c r="G22" s="189" t="s">
        <v>61</v>
      </c>
      <c r="H22" s="89" t="s">
        <v>92</v>
      </c>
      <c r="I22" s="89" t="s">
        <v>93</v>
      </c>
      <c r="J22" s="89" t="s">
        <v>94</v>
      </c>
      <c r="K22" s="181">
        <v>225000</v>
      </c>
      <c r="L22" s="80">
        <v>8</v>
      </c>
      <c r="M22" s="80">
        <v>0</v>
      </c>
      <c r="N22" s="80">
        <v>13</v>
      </c>
      <c r="O22" s="91">
        <v>2</v>
      </c>
      <c r="P22" s="92">
        <v>0</v>
      </c>
      <c r="Q22" s="93">
        <f>O22+P22</f>
        <v>2</v>
      </c>
      <c r="R22" s="81">
        <f>IFERROR(Q22/N22,"-")</f>
        <v>0.15384615384615</v>
      </c>
      <c r="S22" s="80">
        <v>0</v>
      </c>
      <c r="T22" s="80">
        <v>1</v>
      </c>
      <c r="U22" s="81">
        <f>IFERROR(T22/(Q22),"-")</f>
        <v>0.5</v>
      </c>
      <c r="V22" s="82">
        <f>IFERROR(K22/SUM(Q22:Q27),"-")</f>
        <v>32142.857142857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-222000</v>
      </c>
      <c r="AC22" s="85">
        <f>SUM(Y22:Y27)/SUM(K22:K27)</f>
        <v>0.013333333333333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1</v>
      </c>
      <c r="BY22" s="127">
        <f>IF(Q22=0,"",IF(BX22=0,"",(BX22/Q22)))</f>
        <v>0.5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1</v>
      </c>
      <c r="CH22" s="134">
        <f>IF(Q22=0,"",IF(CG22=0,"",(CG22/Q22)))</f>
        <v>0.5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95</v>
      </c>
      <c r="C23" s="189" t="s">
        <v>58</v>
      </c>
      <c r="D23" s="189"/>
      <c r="E23" s="189" t="s">
        <v>84</v>
      </c>
      <c r="F23" s="189" t="s">
        <v>85</v>
      </c>
      <c r="G23" s="189" t="s">
        <v>73</v>
      </c>
      <c r="H23" s="89"/>
      <c r="I23" s="89" t="s">
        <v>93</v>
      </c>
      <c r="J23" s="89" t="s">
        <v>96</v>
      </c>
      <c r="K23" s="181"/>
      <c r="L23" s="80">
        <v>0</v>
      </c>
      <c r="M23" s="80">
        <v>0</v>
      </c>
      <c r="N23" s="80">
        <v>0</v>
      </c>
      <c r="O23" s="91">
        <v>3</v>
      </c>
      <c r="P23" s="92">
        <v>0</v>
      </c>
      <c r="Q23" s="93">
        <f>O23+P23</f>
        <v>3</v>
      </c>
      <c r="R23" s="81" t="str">
        <f>IFERROR(Q23/N23,"-")</f>
        <v>-</v>
      </c>
      <c r="S23" s="80">
        <v>2</v>
      </c>
      <c r="T23" s="80">
        <v>0</v>
      </c>
      <c r="U23" s="81">
        <f>IFERROR(T23/(Q23),"-")</f>
        <v>0</v>
      </c>
      <c r="V23" s="82"/>
      <c r="W23" s="83">
        <v>1</v>
      </c>
      <c r="X23" s="81">
        <f>IF(Q23=0,"-",W23/Q23)</f>
        <v>0.33333333333333</v>
      </c>
      <c r="Y23" s="186">
        <v>3000</v>
      </c>
      <c r="Z23" s="187">
        <f>IFERROR(Y23/Q23,"-")</f>
        <v>1000</v>
      </c>
      <c r="AA23" s="187">
        <f>IFERROR(Y23/W23,"-")</f>
        <v>3000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0.33333333333333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1</v>
      </c>
      <c r="BP23" s="120">
        <f>IF(Q23=0,"",IF(BO23=0,"",(BO23/Q23)))</f>
        <v>0.33333333333333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>
        <v>1</v>
      </c>
      <c r="CH23" s="134">
        <f>IF(Q23=0,"",IF(CG23=0,"",(CG23/Q23)))</f>
        <v>0.33333333333333</v>
      </c>
      <c r="CI23" s="135">
        <v>1</v>
      </c>
      <c r="CJ23" s="136">
        <f>IFERROR(CI23/CG23,"-")</f>
        <v>1</v>
      </c>
      <c r="CK23" s="137">
        <v>3000</v>
      </c>
      <c r="CL23" s="138">
        <f>IFERROR(CK23/CG23,"-")</f>
        <v>3000</v>
      </c>
      <c r="CM23" s="139">
        <v>1</v>
      </c>
      <c r="CN23" s="139"/>
      <c r="CO23" s="139"/>
      <c r="CP23" s="140">
        <v>1</v>
      </c>
      <c r="CQ23" s="141">
        <v>3000</v>
      </c>
      <c r="CR23" s="141">
        <v>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97</v>
      </c>
      <c r="C24" s="189" t="s">
        <v>58</v>
      </c>
      <c r="D24" s="189"/>
      <c r="E24" s="189" t="s">
        <v>98</v>
      </c>
      <c r="F24" s="189" t="s">
        <v>99</v>
      </c>
      <c r="G24" s="189" t="s">
        <v>100</v>
      </c>
      <c r="H24" s="89"/>
      <c r="I24" s="89" t="s">
        <v>93</v>
      </c>
      <c r="J24" s="89" t="s">
        <v>101</v>
      </c>
      <c r="K24" s="181"/>
      <c r="L24" s="80">
        <v>0</v>
      </c>
      <c r="M24" s="80">
        <v>0</v>
      </c>
      <c r="N24" s="80">
        <v>19</v>
      </c>
      <c r="O24" s="91">
        <v>0</v>
      </c>
      <c r="P24" s="92">
        <v>0</v>
      </c>
      <c r="Q24" s="93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102</v>
      </c>
      <c r="C25" s="189" t="s">
        <v>58</v>
      </c>
      <c r="D25" s="189"/>
      <c r="E25" s="189" t="s">
        <v>103</v>
      </c>
      <c r="F25" s="189" t="s">
        <v>104</v>
      </c>
      <c r="G25" s="189" t="s">
        <v>73</v>
      </c>
      <c r="H25" s="89"/>
      <c r="I25" s="89" t="s">
        <v>93</v>
      </c>
      <c r="J25" s="89" t="s">
        <v>105</v>
      </c>
      <c r="K25" s="181"/>
      <c r="L25" s="80">
        <v>0</v>
      </c>
      <c r="M25" s="80">
        <v>0</v>
      </c>
      <c r="N25" s="80">
        <v>0</v>
      </c>
      <c r="O25" s="91">
        <v>1</v>
      </c>
      <c r="P25" s="92">
        <v>0</v>
      </c>
      <c r="Q25" s="93">
        <f>O25+P25</f>
        <v>1</v>
      </c>
      <c r="R25" s="81" t="str">
        <f>IFERROR(Q25/N25,"-")</f>
        <v>-</v>
      </c>
      <c r="S25" s="80">
        <v>0</v>
      </c>
      <c r="T25" s="80">
        <v>1</v>
      </c>
      <c r="U25" s="81">
        <f>IFERROR(T25/(Q25),"-")</f>
        <v>1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>
        <v>1</v>
      </c>
      <c r="CH25" s="134">
        <f>IF(Q25=0,"",IF(CG25=0,"",(CG25/Q25)))</f>
        <v>1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106</v>
      </c>
      <c r="C26" s="189" t="s">
        <v>58</v>
      </c>
      <c r="D26" s="189"/>
      <c r="E26" s="189" t="s">
        <v>107</v>
      </c>
      <c r="F26" s="189" t="s">
        <v>108</v>
      </c>
      <c r="G26" s="189" t="s">
        <v>100</v>
      </c>
      <c r="H26" s="89"/>
      <c r="I26" s="89" t="s">
        <v>93</v>
      </c>
      <c r="J26" s="89" t="s">
        <v>109</v>
      </c>
      <c r="K26" s="181"/>
      <c r="L26" s="80">
        <v>1</v>
      </c>
      <c r="M26" s="80">
        <v>0</v>
      </c>
      <c r="N26" s="80">
        <v>19</v>
      </c>
      <c r="O26" s="91">
        <v>1</v>
      </c>
      <c r="P26" s="92">
        <v>0</v>
      </c>
      <c r="Q26" s="93">
        <f>O26+P26</f>
        <v>1</v>
      </c>
      <c r="R26" s="81">
        <f>IFERROR(Q26/N26,"-")</f>
        <v>0.052631578947368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1</v>
      </c>
      <c r="AO26" s="101">
        <f>IF(Q26=0,"",IF(AN26=0,"",(AN26/Q26)))</f>
        <v>1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110</v>
      </c>
      <c r="C27" s="189" t="s">
        <v>58</v>
      </c>
      <c r="D27" s="189"/>
      <c r="E27" s="189" t="s">
        <v>111</v>
      </c>
      <c r="F27" s="189" t="s">
        <v>111</v>
      </c>
      <c r="G27" s="189" t="s">
        <v>66</v>
      </c>
      <c r="H27" s="89"/>
      <c r="I27" s="89"/>
      <c r="J27" s="89"/>
      <c r="K27" s="181"/>
      <c r="L27" s="80">
        <v>21</v>
      </c>
      <c r="M27" s="80">
        <v>14</v>
      </c>
      <c r="N27" s="80">
        <v>3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/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/>
      <c r="AC27" s="85"/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0.042307692307692</v>
      </c>
      <c r="B28" s="189" t="s">
        <v>112</v>
      </c>
      <c r="C28" s="189" t="s">
        <v>58</v>
      </c>
      <c r="D28" s="189"/>
      <c r="E28" s="189" t="s">
        <v>113</v>
      </c>
      <c r="F28" s="189" t="s">
        <v>114</v>
      </c>
      <c r="G28" s="189" t="s">
        <v>73</v>
      </c>
      <c r="H28" s="89" t="s">
        <v>115</v>
      </c>
      <c r="I28" s="89" t="s">
        <v>116</v>
      </c>
      <c r="J28" s="89" t="s">
        <v>117</v>
      </c>
      <c r="K28" s="181">
        <v>260000</v>
      </c>
      <c r="L28" s="80">
        <v>0</v>
      </c>
      <c r="M28" s="80">
        <v>0</v>
      </c>
      <c r="N28" s="80">
        <v>0</v>
      </c>
      <c r="O28" s="91">
        <v>5</v>
      </c>
      <c r="P28" s="92">
        <v>0</v>
      </c>
      <c r="Q28" s="93">
        <f>O28+P28</f>
        <v>5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15294.117647059</v>
      </c>
      <c r="W28" s="83">
        <v>1</v>
      </c>
      <c r="X28" s="81">
        <f>IF(Q28=0,"-",W28/Q28)</f>
        <v>0.2</v>
      </c>
      <c r="Y28" s="186">
        <v>5000</v>
      </c>
      <c r="Z28" s="187">
        <f>IFERROR(Y28/Q28,"-")</f>
        <v>1000</v>
      </c>
      <c r="AA28" s="187">
        <f>IFERROR(Y28/W28,"-")</f>
        <v>5000</v>
      </c>
      <c r="AB28" s="181">
        <f>SUM(Y28:Y32)-SUM(K28:K32)</f>
        <v>-249000</v>
      </c>
      <c r="AC28" s="85">
        <f>SUM(Y28:Y32)/SUM(K28:K32)</f>
        <v>0.042307692307692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>
        <v>1</v>
      </c>
      <c r="AX28" s="107">
        <f>IF(Q28=0,"",IF(AW28=0,"",(AW28/Q28)))</f>
        <v>0.2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3</v>
      </c>
      <c r="BP28" s="120">
        <f>IF(Q28=0,"",IF(BO28=0,"",(BO28/Q28)))</f>
        <v>0.6</v>
      </c>
      <c r="BQ28" s="121">
        <v>1</v>
      </c>
      <c r="BR28" s="122">
        <f>IFERROR(BQ28/BO28,"-")</f>
        <v>0.33333333333333</v>
      </c>
      <c r="BS28" s="123">
        <v>5000</v>
      </c>
      <c r="BT28" s="124">
        <f>IFERROR(BS28/BO28,"-")</f>
        <v>1666.6666666667</v>
      </c>
      <c r="BU28" s="125">
        <v>1</v>
      </c>
      <c r="BV28" s="125"/>
      <c r="BW28" s="125"/>
      <c r="BX28" s="126">
        <v>1</v>
      </c>
      <c r="BY28" s="127">
        <f>IF(Q28=0,"",IF(BX28=0,"",(BX28/Q28)))</f>
        <v>0.2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5000</v>
      </c>
      <c r="CR28" s="141">
        <v>5000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118</v>
      </c>
      <c r="C29" s="189" t="s">
        <v>58</v>
      </c>
      <c r="D29" s="189"/>
      <c r="E29" s="189" t="s">
        <v>119</v>
      </c>
      <c r="F29" s="189" t="s">
        <v>120</v>
      </c>
      <c r="G29" s="189" t="s">
        <v>61</v>
      </c>
      <c r="H29" s="89"/>
      <c r="I29" s="89" t="s">
        <v>116</v>
      </c>
      <c r="J29" s="89"/>
      <c r="K29" s="181"/>
      <c r="L29" s="80">
        <v>17</v>
      </c>
      <c r="M29" s="80">
        <v>0</v>
      </c>
      <c r="N29" s="80">
        <v>63</v>
      </c>
      <c r="O29" s="91">
        <v>4</v>
      </c>
      <c r="P29" s="92">
        <v>0</v>
      </c>
      <c r="Q29" s="93">
        <f>O29+P29</f>
        <v>4</v>
      </c>
      <c r="R29" s="81">
        <f>IFERROR(Q29/N29,"-")</f>
        <v>0.063492063492063</v>
      </c>
      <c r="S29" s="80">
        <v>0</v>
      </c>
      <c r="T29" s="80">
        <v>2</v>
      </c>
      <c r="U29" s="81">
        <f>IFERROR(T29/(Q29),"-")</f>
        <v>0.5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0.25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0.25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0.25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1</v>
      </c>
      <c r="CH29" s="134">
        <f>IF(Q29=0,"",IF(CG29=0,"",(CG29/Q29)))</f>
        <v>0.25</v>
      </c>
      <c r="CI29" s="135">
        <v>1</v>
      </c>
      <c r="CJ29" s="136">
        <f>IFERROR(CI29/CG29,"-")</f>
        <v>1</v>
      </c>
      <c r="CK29" s="137">
        <v>682000</v>
      </c>
      <c r="CL29" s="138">
        <f>IFERROR(CK29/CG29,"-")</f>
        <v>682000</v>
      </c>
      <c r="CM29" s="139"/>
      <c r="CN29" s="139"/>
      <c r="CO29" s="139">
        <v>1</v>
      </c>
      <c r="CP29" s="140">
        <v>0</v>
      </c>
      <c r="CQ29" s="141">
        <v>0</v>
      </c>
      <c r="CR29" s="141">
        <v>682000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121</v>
      </c>
      <c r="C30" s="189" t="s">
        <v>58</v>
      </c>
      <c r="D30" s="189"/>
      <c r="E30" s="189" t="s">
        <v>122</v>
      </c>
      <c r="F30" s="189" t="s">
        <v>123</v>
      </c>
      <c r="G30" s="189" t="s">
        <v>73</v>
      </c>
      <c r="H30" s="89"/>
      <c r="I30" s="89" t="s">
        <v>116</v>
      </c>
      <c r="J30" s="89"/>
      <c r="K30" s="181"/>
      <c r="L30" s="80">
        <v>0</v>
      </c>
      <c r="M30" s="80">
        <v>0</v>
      </c>
      <c r="N30" s="80">
        <v>0</v>
      </c>
      <c r="O30" s="91">
        <v>6</v>
      </c>
      <c r="P30" s="92">
        <v>0</v>
      </c>
      <c r="Q30" s="93">
        <f>O30+P30</f>
        <v>6</v>
      </c>
      <c r="R30" s="81" t="str">
        <f>IFERROR(Q30/N30,"-")</f>
        <v>-</v>
      </c>
      <c r="S30" s="80">
        <v>1</v>
      </c>
      <c r="T30" s="80">
        <v>1</v>
      </c>
      <c r="U30" s="81">
        <f>IFERROR(T30/(Q30),"-")</f>
        <v>0.16666666666667</v>
      </c>
      <c r="V30" s="82"/>
      <c r="W30" s="83">
        <v>1</v>
      </c>
      <c r="X30" s="81">
        <f>IF(Q30=0,"-",W30/Q30)</f>
        <v>0.16666666666667</v>
      </c>
      <c r="Y30" s="186">
        <v>6000</v>
      </c>
      <c r="Z30" s="187">
        <f>IFERROR(Y30/Q30,"-")</f>
        <v>1000</v>
      </c>
      <c r="AA30" s="187">
        <f>IFERROR(Y30/W30,"-")</f>
        <v>6000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>
        <v>1</v>
      </c>
      <c r="AX30" s="107">
        <f>IF(Q30=0,"",IF(AW30=0,"",(AW30/Q30)))</f>
        <v>0.16666666666667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1</v>
      </c>
      <c r="BG30" s="113">
        <f>IF(Q30=0,"",IF(BF30=0,"",(BF30/Q30)))</f>
        <v>0.16666666666667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>
        <v>2</v>
      </c>
      <c r="BY30" s="127">
        <f>IF(Q30=0,"",IF(BX30=0,"",(BX30/Q30)))</f>
        <v>0.33333333333333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2</v>
      </c>
      <c r="CH30" s="134">
        <f>IF(Q30=0,"",IF(CG30=0,"",(CG30/Q30)))</f>
        <v>0.33333333333333</v>
      </c>
      <c r="CI30" s="135">
        <v>1</v>
      </c>
      <c r="CJ30" s="136">
        <f>IFERROR(CI30/CG30,"-")</f>
        <v>0.5</v>
      </c>
      <c r="CK30" s="137">
        <v>6000</v>
      </c>
      <c r="CL30" s="138">
        <f>IFERROR(CK30/CG30,"-")</f>
        <v>3000</v>
      </c>
      <c r="CM30" s="139"/>
      <c r="CN30" s="139">
        <v>1</v>
      </c>
      <c r="CO30" s="139"/>
      <c r="CP30" s="140">
        <v>1</v>
      </c>
      <c r="CQ30" s="141">
        <v>6000</v>
      </c>
      <c r="CR30" s="141">
        <v>6000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124</v>
      </c>
      <c r="C31" s="189" t="s">
        <v>58</v>
      </c>
      <c r="D31" s="189"/>
      <c r="E31" s="189" t="s">
        <v>125</v>
      </c>
      <c r="F31" s="189" t="s">
        <v>126</v>
      </c>
      <c r="G31" s="189" t="s">
        <v>100</v>
      </c>
      <c r="H31" s="89"/>
      <c r="I31" s="89" t="s">
        <v>116</v>
      </c>
      <c r="J31" s="89"/>
      <c r="K31" s="181"/>
      <c r="L31" s="80">
        <v>0</v>
      </c>
      <c r="M31" s="80">
        <v>0</v>
      </c>
      <c r="N31" s="80">
        <v>2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127</v>
      </c>
      <c r="C32" s="189" t="s">
        <v>58</v>
      </c>
      <c r="D32" s="189"/>
      <c r="E32" s="189" t="s">
        <v>111</v>
      </c>
      <c r="F32" s="189" t="s">
        <v>111</v>
      </c>
      <c r="G32" s="189" t="s">
        <v>66</v>
      </c>
      <c r="H32" s="89"/>
      <c r="I32" s="89"/>
      <c r="J32" s="89"/>
      <c r="K32" s="181"/>
      <c r="L32" s="80">
        <v>46</v>
      </c>
      <c r="M32" s="80">
        <v>22</v>
      </c>
      <c r="N32" s="80">
        <v>5</v>
      </c>
      <c r="O32" s="91">
        <v>2</v>
      </c>
      <c r="P32" s="92">
        <v>0</v>
      </c>
      <c r="Q32" s="93">
        <f>O32+P32</f>
        <v>2</v>
      </c>
      <c r="R32" s="81">
        <f>IFERROR(Q32/N32,"-")</f>
        <v>0.4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0.5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1</v>
      </c>
      <c r="CH32" s="134">
        <f>IF(Q32=0,"",IF(CG32=0,"",(CG32/Q32)))</f>
        <v>0.5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0.011538461538462</v>
      </c>
      <c r="B33" s="189" t="s">
        <v>128</v>
      </c>
      <c r="C33" s="189" t="s">
        <v>58</v>
      </c>
      <c r="D33" s="189"/>
      <c r="E33" s="189" t="s">
        <v>119</v>
      </c>
      <c r="F33" s="189" t="s">
        <v>120</v>
      </c>
      <c r="G33" s="189" t="s">
        <v>61</v>
      </c>
      <c r="H33" s="89" t="s">
        <v>129</v>
      </c>
      <c r="I33" s="89" t="s">
        <v>116</v>
      </c>
      <c r="J33" s="89" t="s">
        <v>130</v>
      </c>
      <c r="K33" s="181">
        <v>260000</v>
      </c>
      <c r="L33" s="80">
        <v>22</v>
      </c>
      <c r="M33" s="80">
        <v>0</v>
      </c>
      <c r="N33" s="80">
        <v>48</v>
      </c>
      <c r="O33" s="91">
        <v>5</v>
      </c>
      <c r="P33" s="92">
        <v>0</v>
      </c>
      <c r="Q33" s="93">
        <f>O33+P33</f>
        <v>5</v>
      </c>
      <c r="R33" s="81">
        <f>IFERROR(Q33/N33,"-")</f>
        <v>0.10416666666667</v>
      </c>
      <c r="S33" s="80">
        <v>0</v>
      </c>
      <c r="T33" s="80">
        <v>1</v>
      </c>
      <c r="U33" s="81">
        <f>IFERROR(T33/(Q33),"-")</f>
        <v>0.2</v>
      </c>
      <c r="V33" s="82">
        <f>IFERROR(K33/SUM(Q33:Q36),"-")</f>
        <v>18571.428571429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SUM(Y33:Y36)-SUM(K33:K36)</f>
        <v>-257000</v>
      </c>
      <c r="AC33" s="85">
        <f>SUM(Y33:Y36)/SUM(K33:K36)</f>
        <v>0.011538461538462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2</v>
      </c>
      <c r="BP33" s="120">
        <f>IF(Q33=0,"",IF(BO33=0,"",(BO33/Q33)))</f>
        <v>0.4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2</v>
      </c>
      <c r="BY33" s="127">
        <f>IF(Q33=0,"",IF(BX33=0,"",(BX33/Q33)))</f>
        <v>0.4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1</v>
      </c>
      <c r="CH33" s="134">
        <f>IF(Q33=0,"",IF(CG33=0,"",(CG33/Q33)))</f>
        <v>0.2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131</v>
      </c>
      <c r="C34" s="189" t="s">
        <v>58</v>
      </c>
      <c r="D34" s="189"/>
      <c r="E34" s="189" t="s">
        <v>132</v>
      </c>
      <c r="F34" s="189" t="s">
        <v>133</v>
      </c>
      <c r="G34" s="189" t="s">
        <v>73</v>
      </c>
      <c r="H34" s="89"/>
      <c r="I34" s="89" t="s">
        <v>116</v>
      </c>
      <c r="J34" s="89" t="s">
        <v>134</v>
      </c>
      <c r="K34" s="181"/>
      <c r="L34" s="80">
        <v>0</v>
      </c>
      <c r="M34" s="80">
        <v>0</v>
      </c>
      <c r="N34" s="80">
        <v>0</v>
      </c>
      <c r="O34" s="91">
        <v>2</v>
      </c>
      <c r="P34" s="92">
        <v>0</v>
      </c>
      <c r="Q34" s="93">
        <f>O34+P34</f>
        <v>2</v>
      </c>
      <c r="R34" s="81" t="str">
        <f>IFERROR(Q34/N34,"-")</f>
        <v>-</v>
      </c>
      <c r="S34" s="80">
        <v>0</v>
      </c>
      <c r="T34" s="80">
        <v>1</v>
      </c>
      <c r="U34" s="81">
        <f>IFERROR(T34/(Q34),"-")</f>
        <v>0.5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>
        <v>1</v>
      </c>
      <c r="AX34" s="107">
        <f>IF(Q34=0,"",IF(AW34=0,"",(AW34/Q34)))</f>
        <v>0.5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135</v>
      </c>
      <c r="C35" s="189" t="s">
        <v>58</v>
      </c>
      <c r="D35" s="189"/>
      <c r="E35" s="189" t="s">
        <v>136</v>
      </c>
      <c r="F35" s="189" t="s">
        <v>120</v>
      </c>
      <c r="G35" s="189" t="s">
        <v>100</v>
      </c>
      <c r="H35" s="89"/>
      <c r="I35" s="89" t="s">
        <v>116</v>
      </c>
      <c r="J35" s="89" t="s">
        <v>137</v>
      </c>
      <c r="K35" s="181"/>
      <c r="L35" s="80">
        <v>29</v>
      </c>
      <c r="M35" s="80">
        <v>0</v>
      </c>
      <c r="N35" s="80">
        <v>82</v>
      </c>
      <c r="O35" s="91">
        <v>5</v>
      </c>
      <c r="P35" s="92">
        <v>0</v>
      </c>
      <c r="Q35" s="93">
        <f>O35+P35</f>
        <v>5</v>
      </c>
      <c r="R35" s="81">
        <f>IFERROR(Q35/N35,"-")</f>
        <v>0.060975609756098</v>
      </c>
      <c r="S35" s="80">
        <v>1</v>
      </c>
      <c r="T35" s="80">
        <v>2</v>
      </c>
      <c r="U35" s="81">
        <f>IFERROR(T35/(Q35),"-")</f>
        <v>0.4</v>
      </c>
      <c r="V35" s="82"/>
      <c r="W35" s="83">
        <v>1</v>
      </c>
      <c r="X35" s="81">
        <f>IF(Q35=0,"-",W35/Q35)</f>
        <v>0.2</v>
      </c>
      <c r="Y35" s="186">
        <v>3000</v>
      </c>
      <c r="Z35" s="187">
        <f>IFERROR(Y35/Q35,"-")</f>
        <v>600</v>
      </c>
      <c r="AA35" s="187">
        <f>IFERROR(Y35/W35,"-")</f>
        <v>3000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0.2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1</v>
      </c>
      <c r="BG35" s="113">
        <f>IF(Q35=0,"",IF(BF35=0,"",(BF35/Q35)))</f>
        <v>0.2</v>
      </c>
      <c r="BH35" s="112">
        <v>1</v>
      </c>
      <c r="BI35" s="114">
        <f>IFERROR(BH35/BF35,"-")</f>
        <v>1</v>
      </c>
      <c r="BJ35" s="115">
        <v>3000</v>
      </c>
      <c r="BK35" s="116">
        <f>IFERROR(BJ35/BF35,"-")</f>
        <v>3000</v>
      </c>
      <c r="BL35" s="117">
        <v>1</v>
      </c>
      <c r="BM35" s="117"/>
      <c r="BN35" s="117"/>
      <c r="BO35" s="119">
        <v>1</v>
      </c>
      <c r="BP35" s="120">
        <f>IF(Q35=0,"",IF(BO35=0,"",(BO35/Q35)))</f>
        <v>0.2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0.2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0.2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1</v>
      </c>
      <c r="CQ35" s="141">
        <v>3000</v>
      </c>
      <c r="CR35" s="141">
        <v>3000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138</v>
      </c>
      <c r="C36" s="189" t="s">
        <v>58</v>
      </c>
      <c r="D36" s="189"/>
      <c r="E36" s="189" t="s">
        <v>111</v>
      </c>
      <c r="F36" s="189" t="s">
        <v>111</v>
      </c>
      <c r="G36" s="189" t="s">
        <v>66</v>
      </c>
      <c r="H36" s="89"/>
      <c r="I36" s="89"/>
      <c r="J36" s="89"/>
      <c r="K36" s="181"/>
      <c r="L36" s="80">
        <v>47</v>
      </c>
      <c r="M36" s="80">
        <v>32</v>
      </c>
      <c r="N36" s="80">
        <v>21</v>
      </c>
      <c r="O36" s="91">
        <v>2</v>
      </c>
      <c r="P36" s="92">
        <v>0</v>
      </c>
      <c r="Q36" s="93">
        <f>O36+P36</f>
        <v>2</v>
      </c>
      <c r="R36" s="81">
        <f>IFERROR(Q36/N36,"-")</f>
        <v>0.095238095238095</v>
      </c>
      <c r="S36" s="80">
        <v>1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>
        <v>1</v>
      </c>
      <c r="BY36" s="127">
        <f>IF(Q36=0,"",IF(BX36=0,"",(BX36/Q36)))</f>
        <v>0.5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>
        <v>1</v>
      </c>
      <c r="CH36" s="134">
        <f>IF(Q36=0,"",IF(CG36=0,"",(CG36/Q36)))</f>
        <v>0.5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0.26</v>
      </c>
      <c r="B37" s="189" t="s">
        <v>139</v>
      </c>
      <c r="C37" s="189" t="s">
        <v>58</v>
      </c>
      <c r="D37" s="189"/>
      <c r="E37" s="189" t="s">
        <v>119</v>
      </c>
      <c r="F37" s="189" t="s">
        <v>120</v>
      </c>
      <c r="G37" s="189" t="s">
        <v>61</v>
      </c>
      <c r="H37" s="89" t="s">
        <v>140</v>
      </c>
      <c r="I37" s="89" t="s">
        <v>141</v>
      </c>
      <c r="J37" s="89" t="s">
        <v>130</v>
      </c>
      <c r="K37" s="181">
        <v>200000</v>
      </c>
      <c r="L37" s="80">
        <v>10</v>
      </c>
      <c r="M37" s="80">
        <v>0</v>
      </c>
      <c r="N37" s="80">
        <v>50</v>
      </c>
      <c r="O37" s="91">
        <v>5</v>
      </c>
      <c r="P37" s="92">
        <v>0</v>
      </c>
      <c r="Q37" s="93">
        <f>O37+P37</f>
        <v>5</v>
      </c>
      <c r="R37" s="81">
        <f>IFERROR(Q37/N37,"-")</f>
        <v>0.1</v>
      </c>
      <c r="S37" s="80">
        <v>1</v>
      </c>
      <c r="T37" s="80">
        <v>0</v>
      </c>
      <c r="U37" s="81">
        <f>IFERROR(T37/(Q37),"-")</f>
        <v>0</v>
      </c>
      <c r="V37" s="82">
        <f>IFERROR(K37/SUM(Q37:Q40),"-")</f>
        <v>14285.714285714</v>
      </c>
      <c r="W37" s="83">
        <v>1</v>
      </c>
      <c r="X37" s="81">
        <f>IF(Q37=0,"-",W37/Q37)</f>
        <v>0.2</v>
      </c>
      <c r="Y37" s="186">
        <v>23000</v>
      </c>
      <c r="Z37" s="187">
        <f>IFERROR(Y37/Q37,"-")</f>
        <v>4600</v>
      </c>
      <c r="AA37" s="187">
        <f>IFERROR(Y37/W37,"-")</f>
        <v>23000</v>
      </c>
      <c r="AB37" s="181">
        <f>SUM(Y37:Y40)-SUM(K37:K40)</f>
        <v>-148000</v>
      </c>
      <c r="AC37" s="85">
        <f>SUM(Y37:Y40)/SUM(K37:K40)</f>
        <v>0.26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3</v>
      </c>
      <c r="BP37" s="120">
        <f>IF(Q37=0,"",IF(BO37=0,"",(BO37/Q37)))</f>
        <v>0.6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2</v>
      </c>
      <c r="BY37" s="127">
        <f>IF(Q37=0,"",IF(BX37=0,"",(BX37/Q37)))</f>
        <v>0.4</v>
      </c>
      <c r="BZ37" s="128">
        <v>1</v>
      </c>
      <c r="CA37" s="129">
        <f>IFERROR(BZ37/BX37,"-")</f>
        <v>0.5</v>
      </c>
      <c r="CB37" s="130">
        <v>23000</v>
      </c>
      <c r="CC37" s="131">
        <f>IFERROR(CB37/BX37,"-")</f>
        <v>11500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23000</v>
      </c>
      <c r="CR37" s="141">
        <v>23000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142</v>
      </c>
      <c r="C38" s="189" t="s">
        <v>58</v>
      </c>
      <c r="D38" s="189"/>
      <c r="E38" s="189" t="s">
        <v>143</v>
      </c>
      <c r="F38" s="189" t="s">
        <v>144</v>
      </c>
      <c r="G38" s="189" t="s">
        <v>73</v>
      </c>
      <c r="H38" s="89"/>
      <c r="I38" s="89" t="s">
        <v>141</v>
      </c>
      <c r="J38" s="89" t="s">
        <v>134</v>
      </c>
      <c r="K38" s="181"/>
      <c r="L38" s="80">
        <v>0</v>
      </c>
      <c r="M38" s="80">
        <v>0</v>
      </c>
      <c r="N38" s="80">
        <v>0</v>
      </c>
      <c r="O38" s="91">
        <v>4</v>
      </c>
      <c r="P38" s="92">
        <v>0</v>
      </c>
      <c r="Q38" s="93">
        <f>O38+P38</f>
        <v>4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>
        <v>1</v>
      </c>
      <c r="AX38" s="107">
        <f>IF(Q38=0,"",IF(AW38=0,"",(AW38/Q38)))</f>
        <v>0.25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1</v>
      </c>
      <c r="BY38" s="127">
        <f>IF(Q38=0,"",IF(BX38=0,"",(BX38/Q38)))</f>
        <v>0.25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1</v>
      </c>
      <c r="CH38" s="134">
        <f>IF(Q38=0,"",IF(CG38=0,"",(CG38/Q38)))</f>
        <v>0.25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145</v>
      </c>
      <c r="C39" s="189" t="s">
        <v>58</v>
      </c>
      <c r="D39" s="189"/>
      <c r="E39" s="189" t="s">
        <v>146</v>
      </c>
      <c r="F39" s="189" t="s">
        <v>147</v>
      </c>
      <c r="G39" s="189" t="s">
        <v>100</v>
      </c>
      <c r="H39" s="89"/>
      <c r="I39" s="89" t="s">
        <v>141</v>
      </c>
      <c r="J39" s="89" t="s">
        <v>137</v>
      </c>
      <c r="K39" s="181"/>
      <c r="L39" s="80">
        <v>5</v>
      </c>
      <c r="M39" s="80">
        <v>0</v>
      </c>
      <c r="N39" s="80">
        <v>15</v>
      </c>
      <c r="O39" s="91">
        <v>2</v>
      </c>
      <c r="P39" s="92">
        <v>0</v>
      </c>
      <c r="Q39" s="93">
        <f>O39+P39</f>
        <v>2</v>
      </c>
      <c r="R39" s="81">
        <f>IFERROR(Q39/N39,"-")</f>
        <v>0.13333333333333</v>
      </c>
      <c r="S39" s="80">
        <v>1</v>
      </c>
      <c r="T39" s="80">
        <v>0</v>
      </c>
      <c r="U39" s="81">
        <f>IFERROR(T39/(Q39),"-")</f>
        <v>0</v>
      </c>
      <c r="V39" s="82"/>
      <c r="W39" s="83">
        <v>1</v>
      </c>
      <c r="X39" s="81">
        <f>IF(Q39=0,"-",W39/Q39)</f>
        <v>0.5</v>
      </c>
      <c r="Y39" s="186">
        <v>14000</v>
      </c>
      <c r="Z39" s="187">
        <f>IFERROR(Y39/Q39,"-")</f>
        <v>7000</v>
      </c>
      <c r="AA39" s="187">
        <f>IFERROR(Y39/W39,"-")</f>
        <v>14000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2</v>
      </c>
      <c r="BP39" s="120">
        <f>IF(Q39=0,"",IF(BO39=0,"",(BO39/Q39)))</f>
        <v>1</v>
      </c>
      <c r="BQ39" s="121">
        <v>1</v>
      </c>
      <c r="BR39" s="122">
        <f>IFERROR(BQ39/BO39,"-")</f>
        <v>0.5</v>
      </c>
      <c r="BS39" s="123">
        <v>27000</v>
      </c>
      <c r="BT39" s="124">
        <f>IFERROR(BS39/BO39,"-")</f>
        <v>13500</v>
      </c>
      <c r="BU39" s="125"/>
      <c r="BV39" s="125"/>
      <c r="BW39" s="125">
        <v>1</v>
      </c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14000</v>
      </c>
      <c r="CR39" s="141">
        <v>27000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148</v>
      </c>
      <c r="C40" s="189" t="s">
        <v>58</v>
      </c>
      <c r="D40" s="189"/>
      <c r="E40" s="189" t="s">
        <v>111</v>
      </c>
      <c r="F40" s="189" t="s">
        <v>111</v>
      </c>
      <c r="G40" s="189" t="s">
        <v>66</v>
      </c>
      <c r="H40" s="89"/>
      <c r="I40" s="89"/>
      <c r="J40" s="89"/>
      <c r="K40" s="181"/>
      <c r="L40" s="80">
        <v>58</v>
      </c>
      <c r="M40" s="80">
        <v>30</v>
      </c>
      <c r="N40" s="80">
        <v>15</v>
      </c>
      <c r="O40" s="91">
        <v>3</v>
      </c>
      <c r="P40" s="92">
        <v>0</v>
      </c>
      <c r="Q40" s="93">
        <f>O40+P40</f>
        <v>3</v>
      </c>
      <c r="R40" s="81">
        <f>IFERROR(Q40/N40,"-")</f>
        <v>0.2</v>
      </c>
      <c r="S40" s="80">
        <v>0</v>
      </c>
      <c r="T40" s="80">
        <v>1</v>
      </c>
      <c r="U40" s="81">
        <f>IFERROR(T40/(Q40),"-")</f>
        <v>0.33333333333333</v>
      </c>
      <c r="V40" s="82"/>
      <c r="W40" s="83">
        <v>1</v>
      </c>
      <c r="X40" s="81">
        <f>IF(Q40=0,"-",W40/Q40)</f>
        <v>0.33333333333333</v>
      </c>
      <c r="Y40" s="186">
        <v>15000</v>
      </c>
      <c r="Z40" s="187">
        <f>IFERROR(Y40/Q40,"-")</f>
        <v>5000</v>
      </c>
      <c r="AA40" s="187">
        <f>IFERROR(Y40/W40,"-")</f>
        <v>15000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>
        <v>1</v>
      </c>
      <c r="AX40" s="107">
        <f>IF(Q40=0,"",IF(AW40=0,"",(AW40/Q40)))</f>
        <v>0.33333333333333</v>
      </c>
      <c r="AY40" s="106"/>
      <c r="AZ40" s="108">
        <f>IFERROR(AY40/AW40,"-")</f>
        <v>0</v>
      </c>
      <c r="BA40" s="109"/>
      <c r="BB40" s="110">
        <f>IFERROR(BA40/AW40,"-")</f>
        <v>0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1</v>
      </c>
      <c r="BP40" s="120">
        <f>IF(Q40=0,"",IF(BO40=0,"",(BO40/Q40)))</f>
        <v>0.33333333333333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1</v>
      </c>
      <c r="BY40" s="127">
        <f>IF(Q40=0,"",IF(BX40=0,"",(BX40/Q40)))</f>
        <v>0.33333333333333</v>
      </c>
      <c r="BZ40" s="128">
        <v>1</v>
      </c>
      <c r="CA40" s="129">
        <f>IFERROR(BZ40/BX40,"-")</f>
        <v>1</v>
      </c>
      <c r="CB40" s="130">
        <v>15000</v>
      </c>
      <c r="CC40" s="131">
        <f>IFERROR(CB40/BX40,"-")</f>
        <v>15000</v>
      </c>
      <c r="CD40" s="132"/>
      <c r="CE40" s="132">
        <v>1</v>
      </c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15000</v>
      </c>
      <c r="CR40" s="141">
        <v>15000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0.046153846153846</v>
      </c>
      <c r="B41" s="189" t="s">
        <v>149</v>
      </c>
      <c r="C41" s="189" t="s">
        <v>58</v>
      </c>
      <c r="D41" s="189"/>
      <c r="E41" s="189" t="s">
        <v>150</v>
      </c>
      <c r="F41" s="189" t="s">
        <v>151</v>
      </c>
      <c r="G41" s="189" t="s">
        <v>61</v>
      </c>
      <c r="H41" s="89" t="s">
        <v>152</v>
      </c>
      <c r="I41" s="89" t="s">
        <v>153</v>
      </c>
      <c r="J41" s="89"/>
      <c r="K41" s="181">
        <v>130000</v>
      </c>
      <c r="L41" s="80">
        <v>5</v>
      </c>
      <c r="M41" s="80">
        <v>0</v>
      </c>
      <c r="N41" s="80">
        <v>33</v>
      </c>
      <c r="O41" s="91">
        <v>2</v>
      </c>
      <c r="P41" s="92">
        <v>0</v>
      </c>
      <c r="Q41" s="93">
        <f>O41+P41</f>
        <v>2</v>
      </c>
      <c r="R41" s="81">
        <f>IFERROR(Q41/N41,"-")</f>
        <v>0.060606060606061</v>
      </c>
      <c r="S41" s="80">
        <v>0</v>
      </c>
      <c r="T41" s="80">
        <v>1</v>
      </c>
      <c r="U41" s="81">
        <f>IFERROR(T41/(Q41),"-")</f>
        <v>0.5</v>
      </c>
      <c r="V41" s="82">
        <f>IFERROR(K41/SUM(Q41:Q59),"-")</f>
        <v>4333.3333333333</v>
      </c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>
        <f>SUM(Y41:Y59)-SUM(K41:K59)</f>
        <v>-124000</v>
      </c>
      <c r="AC41" s="85">
        <f>SUM(Y41:Y59)/SUM(K41:K59)</f>
        <v>0.046153846153846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1</v>
      </c>
      <c r="BY41" s="127">
        <f>IF(Q41=0,"",IF(BX41=0,"",(BX41/Q41)))</f>
        <v>0.5</v>
      </c>
      <c r="BZ41" s="128">
        <v>1</v>
      </c>
      <c r="CA41" s="129">
        <f>IFERROR(BZ41/BX41,"-")</f>
        <v>1</v>
      </c>
      <c r="CB41" s="130">
        <v>935018</v>
      </c>
      <c r="CC41" s="131">
        <f>IFERROR(CB41/BX41,"-")</f>
        <v>935018</v>
      </c>
      <c r="CD41" s="132"/>
      <c r="CE41" s="132"/>
      <c r="CF41" s="132">
        <v>1</v>
      </c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>
        <v>935018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154</v>
      </c>
      <c r="C42" s="189" t="s">
        <v>58</v>
      </c>
      <c r="D42" s="189"/>
      <c r="E42" s="189" t="s">
        <v>155</v>
      </c>
      <c r="F42" s="189" t="s">
        <v>156</v>
      </c>
      <c r="G42" s="189" t="s">
        <v>73</v>
      </c>
      <c r="H42" s="89"/>
      <c r="I42" s="89" t="s">
        <v>153</v>
      </c>
      <c r="J42" s="89"/>
      <c r="K42" s="181"/>
      <c r="L42" s="80">
        <v>0</v>
      </c>
      <c r="M42" s="80">
        <v>0</v>
      </c>
      <c r="N42" s="80">
        <v>0</v>
      </c>
      <c r="O42" s="91">
        <v>3</v>
      </c>
      <c r="P42" s="92">
        <v>0</v>
      </c>
      <c r="Q42" s="93">
        <f>O42+P42</f>
        <v>3</v>
      </c>
      <c r="R42" s="81" t="str">
        <f>IFERROR(Q42/N42,"-")</f>
        <v>-</v>
      </c>
      <c r="S42" s="80">
        <v>0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3</v>
      </c>
      <c r="BP42" s="120">
        <f>IF(Q42=0,"",IF(BO42=0,"",(BO42/Q42)))</f>
        <v>1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157</v>
      </c>
      <c r="C43" s="189" t="s">
        <v>58</v>
      </c>
      <c r="D43" s="189"/>
      <c r="E43" s="189" t="s">
        <v>158</v>
      </c>
      <c r="F43" s="189" t="s">
        <v>159</v>
      </c>
      <c r="G43" s="189" t="s">
        <v>100</v>
      </c>
      <c r="H43" s="89"/>
      <c r="I43" s="89" t="s">
        <v>153</v>
      </c>
      <c r="J43" s="89"/>
      <c r="K43" s="181"/>
      <c r="L43" s="80">
        <v>12</v>
      </c>
      <c r="M43" s="80">
        <v>0</v>
      </c>
      <c r="N43" s="80">
        <v>53</v>
      </c>
      <c r="O43" s="91">
        <v>5</v>
      </c>
      <c r="P43" s="92">
        <v>0</v>
      </c>
      <c r="Q43" s="93">
        <f>O43+P43</f>
        <v>5</v>
      </c>
      <c r="R43" s="81">
        <f>IFERROR(Q43/N43,"-")</f>
        <v>0.094339622641509</v>
      </c>
      <c r="S43" s="80">
        <v>0</v>
      </c>
      <c r="T43" s="80">
        <v>3</v>
      </c>
      <c r="U43" s="81">
        <f>IFERROR(T43/(Q43),"-")</f>
        <v>0.6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0.2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2</v>
      </c>
      <c r="BG43" s="113">
        <f>IF(Q43=0,"",IF(BF43=0,"",(BF43/Q43)))</f>
        <v>0.4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1</v>
      </c>
      <c r="BP43" s="120">
        <f>IF(Q43=0,"",IF(BO43=0,"",(BO43/Q43)))</f>
        <v>0.2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>
        <v>1</v>
      </c>
      <c r="CH43" s="134">
        <f>IF(Q43=0,"",IF(CG43=0,"",(CG43/Q43)))</f>
        <v>0.2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160</v>
      </c>
      <c r="C44" s="189" t="s">
        <v>58</v>
      </c>
      <c r="D44" s="189"/>
      <c r="E44" s="189" t="s">
        <v>161</v>
      </c>
      <c r="F44" s="189" t="s">
        <v>162</v>
      </c>
      <c r="G44" s="189" t="s">
        <v>73</v>
      </c>
      <c r="H44" s="89"/>
      <c r="I44" s="89" t="s">
        <v>153</v>
      </c>
      <c r="J44" s="89"/>
      <c r="K44" s="181"/>
      <c r="L44" s="80">
        <v>0</v>
      </c>
      <c r="M44" s="80">
        <v>0</v>
      </c>
      <c r="N44" s="80">
        <v>0</v>
      </c>
      <c r="O44" s="91">
        <v>3</v>
      </c>
      <c r="P44" s="92">
        <v>0</v>
      </c>
      <c r="Q44" s="93">
        <f>O44+P44</f>
        <v>3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2</v>
      </c>
      <c r="BP44" s="120">
        <f>IF(Q44=0,"",IF(BO44=0,"",(BO44/Q44)))</f>
        <v>0.66666666666667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>
        <v>1</v>
      </c>
      <c r="CH44" s="134">
        <f>IF(Q44=0,"",IF(CG44=0,"",(CG44/Q44)))</f>
        <v>0.33333333333333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163</v>
      </c>
      <c r="C45" s="189" t="s">
        <v>58</v>
      </c>
      <c r="D45" s="189"/>
      <c r="E45" s="189" t="s">
        <v>111</v>
      </c>
      <c r="F45" s="189" t="s">
        <v>111</v>
      </c>
      <c r="G45" s="189" t="s">
        <v>66</v>
      </c>
      <c r="H45" s="89"/>
      <c r="I45" s="89"/>
      <c r="J45" s="89"/>
      <c r="K45" s="181"/>
      <c r="L45" s="80">
        <v>11</v>
      </c>
      <c r="M45" s="80">
        <v>8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164</v>
      </c>
      <c r="C46" s="189" t="s">
        <v>58</v>
      </c>
      <c r="D46" s="189"/>
      <c r="E46" s="189" t="s">
        <v>165</v>
      </c>
      <c r="F46" s="189" t="s">
        <v>166</v>
      </c>
      <c r="G46" s="189" t="s">
        <v>100</v>
      </c>
      <c r="H46" s="89" t="s">
        <v>152</v>
      </c>
      <c r="I46" s="89" t="s">
        <v>167</v>
      </c>
      <c r="J46" s="89"/>
      <c r="K46" s="181"/>
      <c r="L46" s="80">
        <v>2</v>
      </c>
      <c r="M46" s="80">
        <v>0</v>
      </c>
      <c r="N46" s="80">
        <v>11</v>
      </c>
      <c r="O46" s="91">
        <v>2</v>
      </c>
      <c r="P46" s="92">
        <v>0</v>
      </c>
      <c r="Q46" s="93">
        <f>O46+P46</f>
        <v>2</v>
      </c>
      <c r="R46" s="81">
        <f>IFERROR(Q46/N46,"-")</f>
        <v>0.18181818181818</v>
      </c>
      <c r="S46" s="80">
        <v>1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1</v>
      </c>
      <c r="AO46" s="101">
        <f>IF(Q46=0,"",IF(AN46=0,"",(AN46/Q46)))</f>
        <v>0.5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1</v>
      </c>
      <c r="BP46" s="120">
        <f>IF(Q46=0,"",IF(BO46=0,"",(BO46/Q46)))</f>
        <v>0.5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168</v>
      </c>
      <c r="C47" s="189" t="s">
        <v>58</v>
      </c>
      <c r="D47" s="189"/>
      <c r="E47" s="189" t="s">
        <v>165</v>
      </c>
      <c r="F47" s="189" t="s">
        <v>166</v>
      </c>
      <c r="G47" s="189" t="s">
        <v>66</v>
      </c>
      <c r="H47" s="89"/>
      <c r="I47" s="89"/>
      <c r="J47" s="89"/>
      <c r="K47" s="181"/>
      <c r="L47" s="80">
        <v>2</v>
      </c>
      <c r="M47" s="80">
        <v>2</v>
      </c>
      <c r="N47" s="80">
        <v>4</v>
      </c>
      <c r="O47" s="91">
        <v>1</v>
      </c>
      <c r="P47" s="92">
        <v>0</v>
      </c>
      <c r="Q47" s="93">
        <f>O47+P47</f>
        <v>1</v>
      </c>
      <c r="R47" s="81">
        <f>IFERROR(Q47/N47,"-")</f>
        <v>0.25</v>
      </c>
      <c r="S47" s="80">
        <v>1</v>
      </c>
      <c r="T47" s="80">
        <v>0</v>
      </c>
      <c r="U47" s="81">
        <f>IFERROR(T47/(Q47),"-")</f>
        <v>0</v>
      </c>
      <c r="V47" s="82"/>
      <c r="W47" s="83">
        <v>1</v>
      </c>
      <c r="X47" s="81">
        <f>IF(Q47=0,"-",W47/Q47)</f>
        <v>1</v>
      </c>
      <c r="Y47" s="186">
        <v>6000</v>
      </c>
      <c r="Z47" s="187">
        <f>IFERROR(Y47/Q47,"-")</f>
        <v>6000</v>
      </c>
      <c r="AA47" s="187">
        <f>IFERROR(Y47/W47,"-")</f>
        <v>6000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>
        <v>1</v>
      </c>
      <c r="BY47" s="127">
        <f>IF(Q47=0,"",IF(BX47=0,"",(BX47/Q47)))</f>
        <v>1</v>
      </c>
      <c r="BZ47" s="128">
        <v>1</v>
      </c>
      <c r="CA47" s="129">
        <f>IFERROR(BZ47/BX47,"-")</f>
        <v>1</v>
      </c>
      <c r="CB47" s="130">
        <v>6000</v>
      </c>
      <c r="CC47" s="131">
        <f>IFERROR(CB47/BX47,"-")</f>
        <v>6000</v>
      </c>
      <c r="CD47" s="132"/>
      <c r="CE47" s="132">
        <v>1</v>
      </c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6000</v>
      </c>
      <c r="CR47" s="141">
        <v>6000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169</v>
      </c>
      <c r="C48" s="189" t="s">
        <v>58</v>
      </c>
      <c r="D48" s="189"/>
      <c r="E48" s="189" t="s">
        <v>170</v>
      </c>
      <c r="F48" s="189" t="s">
        <v>171</v>
      </c>
      <c r="G48" s="189" t="s">
        <v>61</v>
      </c>
      <c r="H48" s="89" t="s">
        <v>172</v>
      </c>
      <c r="I48" s="89" t="s">
        <v>153</v>
      </c>
      <c r="J48" s="89"/>
      <c r="K48" s="181"/>
      <c r="L48" s="80">
        <v>1</v>
      </c>
      <c r="M48" s="80">
        <v>0</v>
      </c>
      <c r="N48" s="80">
        <v>9</v>
      </c>
      <c r="O48" s="91">
        <v>0</v>
      </c>
      <c r="P48" s="92">
        <v>0</v>
      </c>
      <c r="Q48" s="93">
        <f>O48+P48</f>
        <v>0</v>
      </c>
      <c r="R48" s="81">
        <f>IFERROR(Q48/N48,"-")</f>
        <v>0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173</v>
      </c>
      <c r="C49" s="189" t="s">
        <v>58</v>
      </c>
      <c r="D49" s="189"/>
      <c r="E49" s="189" t="s">
        <v>155</v>
      </c>
      <c r="F49" s="189" t="s">
        <v>156</v>
      </c>
      <c r="G49" s="189" t="s">
        <v>73</v>
      </c>
      <c r="H49" s="89"/>
      <c r="I49" s="89" t="s">
        <v>153</v>
      </c>
      <c r="J49" s="89"/>
      <c r="K49" s="181"/>
      <c r="L49" s="80">
        <v>0</v>
      </c>
      <c r="M49" s="80">
        <v>0</v>
      </c>
      <c r="N49" s="80">
        <v>0</v>
      </c>
      <c r="O49" s="91">
        <v>2</v>
      </c>
      <c r="P49" s="92">
        <v>0</v>
      </c>
      <c r="Q49" s="93">
        <f>O49+P49</f>
        <v>2</v>
      </c>
      <c r="R49" s="81" t="str">
        <f>IFERROR(Q49/N49,"-")</f>
        <v>-</v>
      </c>
      <c r="S49" s="80">
        <v>1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0.5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1</v>
      </c>
      <c r="CH49" s="134">
        <f>IF(Q49=0,"",IF(CG49=0,"",(CG49/Q49)))</f>
        <v>0.5</v>
      </c>
      <c r="CI49" s="135"/>
      <c r="CJ49" s="136">
        <f>IFERROR(CI49/CG49,"-")</f>
        <v>0</v>
      </c>
      <c r="CK49" s="137"/>
      <c r="CL49" s="138">
        <f>IFERROR(CK49/CG49,"-")</f>
        <v>0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174</v>
      </c>
      <c r="C50" s="189" t="s">
        <v>58</v>
      </c>
      <c r="D50" s="189"/>
      <c r="E50" s="189" t="s">
        <v>175</v>
      </c>
      <c r="F50" s="189" t="s">
        <v>176</v>
      </c>
      <c r="G50" s="189" t="s">
        <v>100</v>
      </c>
      <c r="H50" s="89"/>
      <c r="I50" s="89" t="s">
        <v>153</v>
      </c>
      <c r="J50" s="89"/>
      <c r="K50" s="181"/>
      <c r="L50" s="80">
        <v>1</v>
      </c>
      <c r="M50" s="80">
        <v>0</v>
      </c>
      <c r="N50" s="80">
        <v>11</v>
      </c>
      <c r="O50" s="91">
        <v>0</v>
      </c>
      <c r="P50" s="92">
        <v>0</v>
      </c>
      <c r="Q50" s="93">
        <f>O50+P50</f>
        <v>0</v>
      </c>
      <c r="R50" s="81">
        <f>IFERROR(Q50/N50,"-")</f>
        <v>0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177</v>
      </c>
      <c r="C51" s="189" t="s">
        <v>58</v>
      </c>
      <c r="D51" s="189"/>
      <c r="E51" s="189" t="s">
        <v>178</v>
      </c>
      <c r="F51" s="189" t="s">
        <v>179</v>
      </c>
      <c r="G51" s="189" t="s">
        <v>73</v>
      </c>
      <c r="H51" s="89"/>
      <c r="I51" s="89" t="s">
        <v>153</v>
      </c>
      <c r="J51" s="89"/>
      <c r="K51" s="181"/>
      <c r="L51" s="80">
        <v>0</v>
      </c>
      <c r="M51" s="80">
        <v>0</v>
      </c>
      <c r="N51" s="80">
        <v>0</v>
      </c>
      <c r="O51" s="91">
        <v>2</v>
      </c>
      <c r="P51" s="92">
        <v>0</v>
      </c>
      <c r="Q51" s="93">
        <f>O51+P51</f>
        <v>2</v>
      </c>
      <c r="R51" s="81" t="str">
        <f>IFERROR(Q51/N51,"-")</f>
        <v>-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0.5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1</v>
      </c>
      <c r="BY51" s="127">
        <f>IF(Q51=0,"",IF(BX51=0,"",(BX51/Q51)))</f>
        <v>0.5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180</v>
      </c>
      <c r="C52" s="189" t="s">
        <v>58</v>
      </c>
      <c r="D52" s="189"/>
      <c r="E52" s="189" t="s">
        <v>181</v>
      </c>
      <c r="F52" s="189" t="s">
        <v>182</v>
      </c>
      <c r="G52" s="189" t="s">
        <v>100</v>
      </c>
      <c r="H52" s="89"/>
      <c r="I52" s="89" t="s">
        <v>153</v>
      </c>
      <c r="J52" s="89"/>
      <c r="K52" s="181"/>
      <c r="L52" s="80">
        <v>6</v>
      </c>
      <c r="M52" s="80">
        <v>0</v>
      </c>
      <c r="N52" s="80">
        <v>14</v>
      </c>
      <c r="O52" s="91">
        <v>1</v>
      </c>
      <c r="P52" s="92">
        <v>0</v>
      </c>
      <c r="Q52" s="93">
        <f>O52+P52</f>
        <v>1</v>
      </c>
      <c r="R52" s="81">
        <f>IFERROR(Q52/N52,"-")</f>
        <v>0.071428571428571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1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183</v>
      </c>
      <c r="C53" s="189" t="s">
        <v>58</v>
      </c>
      <c r="D53" s="189"/>
      <c r="E53" s="189" t="s">
        <v>111</v>
      </c>
      <c r="F53" s="189" t="s">
        <v>111</v>
      </c>
      <c r="G53" s="189" t="s">
        <v>66</v>
      </c>
      <c r="H53" s="89"/>
      <c r="I53" s="89"/>
      <c r="J53" s="89"/>
      <c r="K53" s="181"/>
      <c r="L53" s="80">
        <v>7</v>
      </c>
      <c r="M53" s="80">
        <v>4</v>
      </c>
      <c r="N53" s="80">
        <v>0</v>
      </c>
      <c r="O53" s="91">
        <v>0</v>
      </c>
      <c r="P53" s="92">
        <v>0</v>
      </c>
      <c r="Q53" s="93">
        <f>O53+P53</f>
        <v>0</v>
      </c>
      <c r="R53" s="81" t="str">
        <f>IFERROR(Q53/N53,"-")</f>
        <v>-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184</v>
      </c>
      <c r="C54" s="189" t="s">
        <v>58</v>
      </c>
      <c r="D54" s="189"/>
      <c r="E54" s="189" t="s">
        <v>185</v>
      </c>
      <c r="F54" s="189" t="s">
        <v>186</v>
      </c>
      <c r="G54" s="189" t="s">
        <v>61</v>
      </c>
      <c r="H54" s="89" t="s">
        <v>187</v>
      </c>
      <c r="I54" s="89" t="s">
        <v>153</v>
      </c>
      <c r="J54" s="89"/>
      <c r="K54" s="181"/>
      <c r="L54" s="80">
        <v>2</v>
      </c>
      <c r="M54" s="80">
        <v>0</v>
      </c>
      <c r="N54" s="80">
        <v>10</v>
      </c>
      <c r="O54" s="91">
        <v>0</v>
      </c>
      <c r="P54" s="92">
        <v>0</v>
      </c>
      <c r="Q54" s="93">
        <f>O54+P54</f>
        <v>0</v>
      </c>
      <c r="R54" s="81">
        <f>IFERROR(Q54/N54,"-")</f>
        <v>0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188</v>
      </c>
      <c r="C55" s="189" t="s">
        <v>58</v>
      </c>
      <c r="D55" s="189"/>
      <c r="E55" s="189" t="s">
        <v>189</v>
      </c>
      <c r="F55" s="189" t="s">
        <v>190</v>
      </c>
      <c r="G55" s="189" t="s">
        <v>73</v>
      </c>
      <c r="H55" s="89"/>
      <c r="I55" s="89" t="s">
        <v>153</v>
      </c>
      <c r="J55" s="89"/>
      <c r="K55" s="181"/>
      <c r="L55" s="80">
        <v>0</v>
      </c>
      <c r="M55" s="80">
        <v>0</v>
      </c>
      <c r="N55" s="80">
        <v>0</v>
      </c>
      <c r="O55" s="91">
        <v>3</v>
      </c>
      <c r="P55" s="92">
        <v>0</v>
      </c>
      <c r="Q55" s="93">
        <f>O55+P55</f>
        <v>3</v>
      </c>
      <c r="R55" s="81" t="str">
        <f>IFERROR(Q55/N55,"-")</f>
        <v>-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3</v>
      </c>
      <c r="BG55" s="113">
        <f>IF(Q55=0,"",IF(BF55=0,"",(BF55/Q55)))</f>
        <v>1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191</v>
      </c>
      <c r="C56" s="189" t="s">
        <v>58</v>
      </c>
      <c r="D56" s="189"/>
      <c r="E56" s="189" t="s">
        <v>158</v>
      </c>
      <c r="F56" s="189" t="s">
        <v>159</v>
      </c>
      <c r="G56" s="189" t="s">
        <v>100</v>
      </c>
      <c r="H56" s="89"/>
      <c r="I56" s="89" t="s">
        <v>153</v>
      </c>
      <c r="J56" s="89"/>
      <c r="K56" s="181"/>
      <c r="L56" s="80">
        <v>8</v>
      </c>
      <c r="M56" s="80">
        <v>0</v>
      </c>
      <c r="N56" s="80">
        <v>46</v>
      </c>
      <c r="O56" s="91">
        <v>2</v>
      </c>
      <c r="P56" s="92">
        <v>0</v>
      </c>
      <c r="Q56" s="93">
        <f>O56+P56</f>
        <v>2</v>
      </c>
      <c r="R56" s="81">
        <f>IFERROR(Q56/N56,"-")</f>
        <v>0.043478260869565</v>
      </c>
      <c r="S56" s="80">
        <v>0</v>
      </c>
      <c r="T56" s="80">
        <v>1</v>
      </c>
      <c r="U56" s="81">
        <f>IFERROR(T56/(Q56),"-")</f>
        <v>0.5</v>
      </c>
      <c r="V56" s="82"/>
      <c r="W56" s="83">
        <v>1</v>
      </c>
      <c r="X56" s="81">
        <f>IF(Q56=0,"-",W56/Q56)</f>
        <v>0.5</v>
      </c>
      <c r="Y56" s="186">
        <v>0</v>
      </c>
      <c r="Z56" s="187">
        <f>IFERROR(Y56/Q56,"-")</f>
        <v>0</v>
      </c>
      <c r="AA56" s="187">
        <f>IFERROR(Y56/W56,"-")</f>
        <v>0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0.5</v>
      </c>
      <c r="AP56" s="100">
        <v>1</v>
      </c>
      <c r="AQ56" s="102">
        <f>IFERROR(AP56/AN56,"-")</f>
        <v>1</v>
      </c>
      <c r="AR56" s="103">
        <v>3000</v>
      </c>
      <c r="AS56" s="104">
        <f>IFERROR(AR56/AN56,"-")</f>
        <v>3000</v>
      </c>
      <c r="AT56" s="105">
        <v>1</v>
      </c>
      <c r="AU56" s="105"/>
      <c r="AV56" s="105"/>
      <c r="AW56" s="106">
        <v>1</v>
      </c>
      <c r="AX56" s="107">
        <f>IF(Q56=0,"",IF(AW56=0,"",(AW56/Q56)))</f>
        <v>0.5</v>
      </c>
      <c r="AY56" s="106"/>
      <c r="AZ56" s="108">
        <f>IFERROR(AY56/AW56,"-")</f>
        <v>0</v>
      </c>
      <c r="BA56" s="109"/>
      <c r="BB56" s="110">
        <f>IFERROR(BA56/AW56,"-")</f>
        <v>0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1</v>
      </c>
      <c r="CQ56" s="141">
        <v>0</v>
      </c>
      <c r="CR56" s="141">
        <v>3000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192</v>
      </c>
      <c r="C57" s="189" t="s">
        <v>58</v>
      </c>
      <c r="D57" s="189"/>
      <c r="E57" s="189" t="s">
        <v>193</v>
      </c>
      <c r="F57" s="189" t="s">
        <v>182</v>
      </c>
      <c r="G57" s="189" t="s">
        <v>73</v>
      </c>
      <c r="H57" s="89"/>
      <c r="I57" s="89" t="s">
        <v>153</v>
      </c>
      <c r="J57" s="89"/>
      <c r="K57" s="181"/>
      <c r="L57" s="80">
        <v>0</v>
      </c>
      <c r="M57" s="80">
        <v>0</v>
      </c>
      <c r="N57" s="80">
        <v>0</v>
      </c>
      <c r="O57" s="91">
        <v>1</v>
      </c>
      <c r="P57" s="92">
        <v>0</v>
      </c>
      <c r="Q57" s="93">
        <f>O57+P57</f>
        <v>1</v>
      </c>
      <c r="R57" s="81" t="str">
        <f>IFERROR(Q57/N57,"-")</f>
        <v>-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1</v>
      </c>
      <c r="BP57" s="120">
        <f>IF(Q57=0,"",IF(BO57=0,"",(BO57/Q57)))</f>
        <v>1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194</v>
      </c>
      <c r="C58" s="189" t="s">
        <v>58</v>
      </c>
      <c r="D58" s="189"/>
      <c r="E58" s="189" t="s">
        <v>195</v>
      </c>
      <c r="F58" s="189" t="s">
        <v>196</v>
      </c>
      <c r="G58" s="189" t="s">
        <v>100</v>
      </c>
      <c r="H58" s="89"/>
      <c r="I58" s="89" t="s">
        <v>153</v>
      </c>
      <c r="J58" s="89"/>
      <c r="K58" s="181"/>
      <c r="L58" s="80">
        <v>1</v>
      </c>
      <c r="M58" s="80">
        <v>0</v>
      </c>
      <c r="N58" s="80">
        <v>6</v>
      </c>
      <c r="O58" s="91">
        <v>0</v>
      </c>
      <c r="P58" s="92">
        <v>0</v>
      </c>
      <c r="Q58" s="93">
        <f>O58+P58</f>
        <v>0</v>
      </c>
      <c r="R58" s="81">
        <f>IFERROR(Q58/N58,"-")</f>
        <v>0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197</v>
      </c>
      <c r="C59" s="189" t="s">
        <v>58</v>
      </c>
      <c r="D59" s="189"/>
      <c r="E59" s="189" t="s">
        <v>111</v>
      </c>
      <c r="F59" s="189" t="s">
        <v>111</v>
      </c>
      <c r="G59" s="189" t="s">
        <v>66</v>
      </c>
      <c r="H59" s="89"/>
      <c r="I59" s="89"/>
      <c r="J59" s="89"/>
      <c r="K59" s="181"/>
      <c r="L59" s="80">
        <v>23</v>
      </c>
      <c r="M59" s="80">
        <v>12</v>
      </c>
      <c r="N59" s="80">
        <v>2</v>
      </c>
      <c r="O59" s="91">
        <v>3</v>
      </c>
      <c r="P59" s="92">
        <v>0</v>
      </c>
      <c r="Q59" s="93">
        <f>O59+P59</f>
        <v>3</v>
      </c>
      <c r="R59" s="81">
        <f>IFERROR(Q59/N59,"-")</f>
        <v>1.5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1</v>
      </c>
      <c r="BP59" s="120">
        <f>IF(Q59=0,"",IF(BO59=0,"",(BO59/Q59)))</f>
        <v>0.33333333333333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1</v>
      </c>
      <c r="BY59" s="127">
        <f>IF(Q59=0,"",IF(BX59=0,"",(BX59/Q59)))</f>
        <v>0.33333333333333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>
        <v>1</v>
      </c>
      <c r="CH59" s="134">
        <f>IF(Q59=0,"",IF(CG59=0,"",(CG59/Q59)))</f>
        <v>0.33333333333333</v>
      </c>
      <c r="CI59" s="135"/>
      <c r="CJ59" s="136">
        <f>IFERROR(CI59/CG59,"-")</f>
        <v>0</v>
      </c>
      <c r="CK59" s="137"/>
      <c r="CL59" s="138">
        <f>IFERROR(CK59/CG59,"-")</f>
        <v>0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</v>
      </c>
      <c r="B60" s="189" t="s">
        <v>198</v>
      </c>
      <c r="C60" s="189" t="s">
        <v>58</v>
      </c>
      <c r="D60" s="189"/>
      <c r="E60" s="189" t="s">
        <v>199</v>
      </c>
      <c r="F60" s="189" t="s">
        <v>200</v>
      </c>
      <c r="G60" s="189" t="s">
        <v>61</v>
      </c>
      <c r="H60" s="89" t="s">
        <v>201</v>
      </c>
      <c r="I60" s="89" t="s">
        <v>202</v>
      </c>
      <c r="J60" s="190" t="s">
        <v>203</v>
      </c>
      <c r="K60" s="181">
        <v>150000</v>
      </c>
      <c r="L60" s="80">
        <v>5</v>
      </c>
      <c r="M60" s="80">
        <v>0</v>
      </c>
      <c r="N60" s="80">
        <v>15</v>
      </c>
      <c r="O60" s="91">
        <v>4</v>
      </c>
      <c r="P60" s="92">
        <v>0</v>
      </c>
      <c r="Q60" s="93">
        <f>O60+P60</f>
        <v>4</v>
      </c>
      <c r="R60" s="81">
        <f>IFERROR(Q60/N60,"-")</f>
        <v>0.26666666666667</v>
      </c>
      <c r="S60" s="80">
        <v>1</v>
      </c>
      <c r="T60" s="80">
        <v>0</v>
      </c>
      <c r="U60" s="81">
        <f>IFERROR(T60/(Q60),"-")</f>
        <v>0</v>
      </c>
      <c r="V60" s="82">
        <f>IFERROR(K60/SUM(Q60:Q61),"-")</f>
        <v>30000</v>
      </c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>
        <f>SUM(Y60:Y61)-SUM(K60:K61)</f>
        <v>-150000</v>
      </c>
      <c r="AC60" s="85">
        <f>SUM(Y60:Y61)/SUM(K60:K61)</f>
        <v>0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4</v>
      </c>
      <c r="BP60" s="120">
        <f>IF(Q60=0,"",IF(BO60=0,"",(BO60/Q60)))</f>
        <v>1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204</v>
      </c>
      <c r="C61" s="189" t="s">
        <v>58</v>
      </c>
      <c r="D61" s="189"/>
      <c r="E61" s="189" t="s">
        <v>199</v>
      </c>
      <c r="F61" s="189" t="s">
        <v>200</v>
      </c>
      <c r="G61" s="189" t="s">
        <v>66</v>
      </c>
      <c r="H61" s="89"/>
      <c r="I61" s="89"/>
      <c r="J61" s="89"/>
      <c r="K61" s="181"/>
      <c r="L61" s="80">
        <v>10</v>
      </c>
      <c r="M61" s="80">
        <v>9</v>
      </c>
      <c r="N61" s="80">
        <v>0</v>
      </c>
      <c r="O61" s="91">
        <v>1</v>
      </c>
      <c r="P61" s="92">
        <v>0</v>
      </c>
      <c r="Q61" s="93">
        <f>O61+P61</f>
        <v>1</v>
      </c>
      <c r="R61" s="81" t="str">
        <f>IFERROR(Q61/N61,"-")</f>
        <v>-</v>
      </c>
      <c r="S61" s="80">
        <v>0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1</v>
      </c>
      <c r="BP61" s="120">
        <f>IF(Q61=0,"",IF(BO61=0,"",(BO61/Q61)))</f>
        <v>1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0.053333333333333</v>
      </c>
      <c r="B62" s="189" t="s">
        <v>205</v>
      </c>
      <c r="C62" s="189" t="s">
        <v>58</v>
      </c>
      <c r="D62" s="189"/>
      <c r="E62" s="189" t="s">
        <v>206</v>
      </c>
      <c r="F62" s="189" t="s">
        <v>207</v>
      </c>
      <c r="G62" s="189" t="s">
        <v>73</v>
      </c>
      <c r="H62" s="89" t="s">
        <v>62</v>
      </c>
      <c r="I62" s="89" t="s">
        <v>208</v>
      </c>
      <c r="J62" s="190" t="s">
        <v>209</v>
      </c>
      <c r="K62" s="181">
        <v>150000</v>
      </c>
      <c r="L62" s="80">
        <v>0</v>
      </c>
      <c r="M62" s="80">
        <v>0</v>
      </c>
      <c r="N62" s="80">
        <v>0</v>
      </c>
      <c r="O62" s="91">
        <v>8</v>
      </c>
      <c r="P62" s="92">
        <v>0</v>
      </c>
      <c r="Q62" s="93">
        <f>O62+P62</f>
        <v>8</v>
      </c>
      <c r="R62" s="81" t="str">
        <f>IFERROR(Q62/N62,"-")</f>
        <v>-</v>
      </c>
      <c r="S62" s="80">
        <v>0</v>
      </c>
      <c r="T62" s="80">
        <v>2</v>
      </c>
      <c r="U62" s="81">
        <f>IFERROR(T62/(Q62),"-")</f>
        <v>0.25</v>
      </c>
      <c r="V62" s="82">
        <f>IFERROR(K62/SUM(Q62:Q63),"-")</f>
        <v>16666.666666667</v>
      </c>
      <c r="W62" s="83">
        <v>2</v>
      </c>
      <c r="X62" s="81">
        <f>IF(Q62=0,"-",W62/Q62)</f>
        <v>0.25</v>
      </c>
      <c r="Y62" s="186">
        <v>8000</v>
      </c>
      <c r="Z62" s="187">
        <f>IFERROR(Y62/Q62,"-")</f>
        <v>1000</v>
      </c>
      <c r="AA62" s="187">
        <f>IFERROR(Y62/W62,"-")</f>
        <v>4000</v>
      </c>
      <c r="AB62" s="181">
        <f>SUM(Y62:Y63)-SUM(K62:K63)</f>
        <v>-142000</v>
      </c>
      <c r="AC62" s="85">
        <f>SUM(Y62:Y63)/SUM(K62:K63)</f>
        <v>0.053333333333333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>
        <v>1</v>
      </c>
      <c r="AO62" s="101">
        <f>IF(Q62=0,"",IF(AN62=0,"",(AN62/Q62)))</f>
        <v>0.125</v>
      </c>
      <c r="AP62" s="100"/>
      <c r="AQ62" s="102">
        <f>IFERROR(AP62/AN62,"-")</f>
        <v>0</v>
      </c>
      <c r="AR62" s="103"/>
      <c r="AS62" s="104">
        <f>IFERROR(AR62/AN62,"-")</f>
        <v>0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3</v>
      </c>
      <c r="BP62" s="120">
        <f>IF(Q62=0,"",IF(BO62=0,"",(BO62/Q62)))</f>
        <v>0.375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3</v>
      </c>
      <c r="BY62" s="127">
        <f>IF(Q62=0,"",IF(BX62=0,"",(BX62/Q62)))</f>
        <v>0.375</v>
      </c>
      <c r="BZ62" s="128">
        <v>1</v>
      </c>
      <c r="CA62" s="129">
        <f>IFERROR(BZ62/BX62,"-")</f>
        <v>0.33333333333333</v>
      </c>
      <c r="CB62" s="130">
        <v>5000</v>
      </c>
      <c r="CC62" s="131">
        <f>IFERROR(CB62/BX62,"-")</f>
        <v>1666.6666666667</v>
      </c>
      <c r="CD62" s="132">
        <v>1</v>
      </c>
      <c r="CE62" s="132"/>
      <c r="CF62" s="132"/>
      <c r="CG62" s="133">
        <v>1</v>
      </c>
      <c r="CH62" s="134">
        <f>IF(Q62=0,"",IF(CG62=0,"",(CG62/Q62)))</f>
        <v>0.125</v>
      </c>
      <c r="CI62" s="135">
        <v>1</v>
      </c>
      <c r="CJ62" s="136">
        <f>IFERROR(CI62/CG62,"-")</f>
        <v>1</v>
      </c>
      <c r="CK62" s="137">
        <v>3000</v>
      </c>
      <c r="CL62" s="138">
        <f>IFERROR(CK62/CG62,"-")</f>
        <v>3000</v>
      </c>
      <c r="CM62" s="139">
        <v>1</v>
      </c>
      <c r="CN62" s="139"/>
      <c r="CO62" s="139"/>
      <c r="CP62" s="140">
        <v>2</v>
      </c>
      <c r="CQ62" s="141">
        <v>8000</v>
      </c>
      <c r="CR62" s="141">
        <v>5000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210</v>
      </c>
      <c r="C63" s="189" t="s">
        <v>58</v>
      </c>
      <c r="D63" s="189"/>
      <c r="E63" s="189" t="s">
        <v>206</v>
      </c>
      <c r="F63" s="189" t="s">
        <v>207</v>
      </c>
      <c r="G63" s="189" t="s">
        <v>66</v>
      </c>
      <c r="H63" s="89"/>
      <c r="I63" s="89"/>
      <c r="J63" s="89"/>
      <c r="K63" s="181"/>
      <c r="L63" s="80">
        <v>29</v>
      </c>
      <c r="M63" s="80">
        <v>15</v>
      </c>
      <c r="N63" s="80">
        <v>4</v>
      </c>
      <c r="O63" s="91">
        <v>1</v>
      </c>
      <c r="P63" s="92">
        <v>0</v>
      </c>
      <c r="Q63" s="93">
        <f>O63+P63</f>
        <v>1</v>
      </c>
      <c r="R63" s="81">
        <f>IFERROR(Q63/N63,"-")</f>
        <v>0.25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1</v>
      </c>
      <c r="BY63" s="127">
        <f>IF(Q63=0,"",IF(BX63=0,"",(BX63/Q63)))</f>
        <v>1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</v>
      </c>
      <c r="B64" s="189" t="s">
        <v>211</v>
      </c>
      <c r="C64" s="189" t="s">
        <v>58</v>
      </c>
      <c r="D64" s="189"/>
      <c r="E64" s="189" t="s">
        <v>212</v>
      </c>
      <c r="F64" s="189" t="s">
        <v>213</v>
      </c>
      <c r="G64" s="189" t="s">
        <v>61</v>
      </c>
      <c r="H64" s="89" t="s">
        <v>62</v>
      </c>
      <c r="I64" s="89" t="s">
        <v>208</v>
      </c>
      <c r="J64" s="190" t="s">
        <v>214</v>
      </c>
      <c r="K64" s="181">
        <v>150000</v>
      </c>
      <c r="L64" s="80">
        <v>7</v>
      </c>
      <c r="M64" s="80">
        <v>0</v>
      </c>
      <c r="N64" s="80">
        <v>30</v>
      </c>
      <c r="O64" s="91">
        <v>3</v>
      </c>
      <c r="P64" s="92">
        <v>0</v>
      </c>
      <c r="Q64" s="93">
        <f>O64+P64</f>
        <v>3</v>
      </c>
      <c r="R64" s="81">
        <f>IFERROR(Q64/N64,"-")</f>
        <v>0.1</v>
      </c>
      <c r="S64" s="80">
        <v>0</v>
      </c>
      <c r="T64" s="80">
        <v>0</v>
      </c>
      <c r="U64" s="81">
        <f>IFERROR(T64/(Q64),"-")</f>
        <v>0</v>
      </c>
      <c r="V64" s="82">
        <f>IFERROR(K64/SUM(Q64:Q65),"-")</f>
        <v>25000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-150000</v>
      </c>
      <c r="AC64" s="85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0.33333333333333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1</v>
      </c>
      <c r="BP64" s="120">
        <f>IF(Q64=0,"",IF(BO64=0,"",(BO64/Q64)))</f>
        <v>0.33333333333333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1</v>
      </c>
      <c r="BY64" s="127">
        <f>IF(Q64=0,"",IF(BX64=0,"",(BX64/Q64)))</f>
        <v>0.33333333333333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215</v>
      </c>
      <c r="C65" s="189" t="s">
        <v>58</v>
      </c>
      <c r="D65" s="189"/>
      <c r="E65" s="189" t="s">
        <v>212</v>
      </c>
      <c r="F65" s="189" t="s">
        <v>213</v>
      </c>
      <c r="G65" s="189" t="s">
        <v>66</v>
      </c>
      <c r="H65" s="89"/>
      <c r="I65" s="89"/>
      <c r="J65" s="89"/>
      <c r="K65" s="181"/>
      <c r="L65" s="80">
        <v>13</v>
      </c>
      <c r="M65" s="80">
        <v>11</v>
      </c>
      <c r="N65" s="80">
        <v>3</v>
      </c>
      <c r="O65" s="91">
        <v>3</v>
      </c>
      <c r="P65" s="92">
        <v>0</v>
      </c>
      <c r="Q65" s="93">
        <f>O65+P65</f>
        <v>3</v>
      </c>
      <c r="R65" s="81">
        <f>IFERROR(Q65/N65,"-")</f>
        <v>1</v>
      </c>
      <c r="S65" s="80">
        <v>1</v>
      </c>
      <c r="T65" s="80">
        <v>0</v>
      </c>
      <c r="U65" s="81">
        <f>IFERROR(T65/(Q65),"-")</f>
        <v>0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>
        <v>1</v>
      </c>
      <c r="AO65" s="101">
        <f>IF(Q65=0,"",IF(AN65=0,"",(AN65/Q65)))</f>
        <v>0.33333333333333</v>
      </c>
      <c r="AP65" s="100"/>
      <c r="AQ65" s="102">
        <f>IFERROR(AP65/AN65,"-")</f>
        <v>0</v>
      </c>
      <c r="AR65" s="103"/>
      <c r="AS65" s="104">
        <f>IFERROR(AR65/AN65,"-")</f>
        <v>0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2</v>
      </c>
      <c r="BP65" s="120">
        <f>IF(Q65=0,"",IF(BO65=0,"",(BO65/Q65)))</f>
        <v>0.66666666666667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216</v>
      </c>
      <c r="C66" s="189" t="s">
        <v>58</v>
      </c>
      <c r="D66" s="189"/>
      <c r="E66" s="189" t="s">
        <v>217</v>
      </c>
      <c r="F66" s="189" t="s">
        <v>147</v>
      </c>
      <c r="G66" s="189" t="s">
        <v>100</v>
      </c>
      <c r="H66" s="89" t="s">
        <v>79</v>
      </c>
      <c r="I66" s="89" t="s">
        <v>208</v>
      </c>
      <c r="J66" s="191" t="s">
        <v>218</v>
      </c>
      <c r="K66" s="181">
        <v>150000</v>
      </c>
      <c r="L66" s="80">
        <v>12</v>
      </c>
      <c r="M66" s="80">
        <v>0</v>
      </c>
      <c r="N66" s="80">
        <v>75</v>
      </c>
      <c r="O66" s="91">
        <v>1</v>
      </c>
      <c r="P66" s="92">
        <v>0</v>
      </c>
      <c r="Q66" s="93">
        <f>O66+P66</f>
        <v>1</v>
      </c>
      <c r="R66" s="81">
        <f>IFERROR(Q66/N66,"-")</f>
        <v>0.013333333333333</v>
      </c>
      <c r="S66" s="80">
        <v>0</v>
      </c>
      <c r="T66" s="80">
        <v>0</v>
      </c>
      <c r="U66" s="81">
        <f>IFERROR(T66/(Q66),"-")</f>
        <v>0</v>
      </c>
      <c r="V66" s="82">
        <f>IFERROR(K66/SUM(Q66:Q67),"-")</f>
        <v>150000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SUM(Y66:Y67)-SUM(K66:K67)</f>
        <v>-150000</v>
      </c>
      <c r="AC66" s="85">
        <f>SUM(Y66:Y67)/SUM(K66:K67)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1</v>
      </c>
      <c r="BY66" s="127">
        <f>IF(Q66=0,"",IF(BX66=0,"",(BX66/Q66)))</f>
        <v>1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219</v>
      </c>
      <c r="C67" s="189" t="s">
        <v>58</v>
      </c>
      <c r="D67" s="189"/>
      <c r="E67" s="189" t="s">
        <v>217</v>
      </c>
      <c r="F67" s="189" t="s">
        <v>147</v>
      </c>
      <c r="G67" s="189" t="s">
        <v>66</v>
      </c>
      <c r="H67" s="89"/>
      <c r="I67" s="89"/>
      <c r="J67" s="89"/>
      <c r="K67" s="181"/>
      <c r="L67" s="80">
        <v>8</v>
      </c>
      <c r="M67" s="80">
        <v>6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30"/>
      <c r="B68" s="86"/>
      <c r="C68" s="86"/>
      <c r="D68" s="87"/>
      <c r="E68" s="87"/>
      <c r="F68" s="87"/>
      <c r="G68" s="88"/>
      <c r="H68" s="89"/>
      <c r="I68" s="89"/>
      <c r="J68" s="89"/>
      <c r="K68" s="182"/>
      <c r="L68" s="34"/>
      <c r="M68" s="34"/>
      <c r="N68" s="31"/>
      <c r="O68" s="23"/>
      <c r="P68" s="23"/>
      <c r="Q68" s="23"/>
      <c r="R68" s="32"/>
      <c r="S68" s="32"/>
      <c r="T68" s="23"/>
      <c r="U68" s="32"/>
      <c r="V68" s="25"/>
      <c r="W68" s="25"/>
      <c r="X68" s="25"/>
      <c r="Y68" s="188"/>
      <c r="Z68" s="188"/>
      <c r="AA68" s="188"/>
      <c r="AB68" s="188"/>
      <c r="AC68" s="33"/>
      <c r="AD68" s="58"/>
      <c r="AE68" s="62"/>
      <c r="AF68" s="63"/>
      <c r="AG68" s="62"/>
      <c r="AH68" s="66"/>
      <c r="AI68" s="67"/>
      <c r="AJ68" s="68"/>
      <c r="AK68" s="69"/>
      <c r="AL68" s="69"/>
      <c r="AM68" s="69"/>
      <c r="AN68" s="62"/>
      <c r="AO68" s="63"/>
      <c r="AP68" s="62"/>
      <c r="AQ68" s="66"/>
      <c r="AR68" s="67"/>
      <c r="AS68" s="68"/>
      <c r="AT68" s="69"/>
      <c r="AU68" s="69"/>
      <c r="AV68" s="69"/>
      <c r="AW68" s="62"/>
      <c r="AX68" s="63"/>
      <c r="AY68" s="62"/>
      <c r="AZ68" s="66"/>
      <c r="BA68" s="67"/>
      <c r="BB68" s="68"/>
      <c r="BC68" s="69"/>
      <c r="BD68" s="69"/>
      <c r="BE68" s="69"/>
      <c r="BF68" s="62"/>
      <c r="BG68" s="63"/>
      <c r="BH68" s="62"/>
      <c r="BI68" s="66"/>
      <c r="BJ68" s="67"/>
      <c r="BK68" s="68"/>
      <c r="BL68" s="69"/>
      <c r="BM68" s="69"/>
      <c r="BN68" s="69"/>
      <c r="BO68" s="64"/>
      <c r="BP68" s="65"/>
      <c r="BQ68" s="62"/>
      <c r="BR68" s="66"/>
      <c r="BS68" s="67"/>
      <c r="BT68" s="68"/>
      <c r="BU68" s="69"/>
      <c r="BV68" s="69"/>
      <c r="BW68" s="69"/>
      <c r="BX68" s="64"/>
      <c r="BY68" s="65"/>
      <c r="BZ68" s="62"/>
      <c r="CA68" s="66"/>
      <c r="CB68" s="67"/>
      <c r="CC68" s="68"/>
      <c r="CD68" s="69"/>
      <c r="CE68" s="69"/>
      <c r="CF68" s="69"/>
      <c r="CG68" s="64"/>
      <c r="CH68" s="65"/>
      <c r="CI68" s="62"/>
      <c r="CJ68" s="66"/>
      <c r="CK68" s="67"/>
      <c r="CL68" s="68"/>
      <c r="CM68" s="69"/>
      <c r="CN68" s="69"/>
      <c r="CO68" s="69"/>
      <c r="CP68" s="70"/>
      <c r="CQ68" s="67"/>
      <c r="CR68" s="67"/>
      <c r="CS68" s="67"/>
      <c r="CT68" s="71"/>
    </row>
    <row r="69" spans="1:99">
      <c r="A69" s="30"/>
      <c r="B69" s="37"/>
      <c r="C69" s="37"/>
      <c r="D69" s="21"/>
      <c r="E69" s="21"/>
      <c r="F69" s="21"/>
      <c r="G69" s="22"/>
      <c r="H69" s="36"/>
      <c r="I69" s="36"/>
      <c r="J69" s="74"/>
      <c r="K69" s="183"/>
      <c r="L69" s="34"/>
      <c r="M69" s="34"/>
      <c r="N69" s="31"/>
      <c r="O69" s="23"/>
      <c r="P69" s="23"/>
      <c r="Q69" s="23"/>
      <c r="R69" s="32"/>
      <c r="S69" s="32"/>
      <c r="T69" s="23"/>
      <c r="U69" s="32"/>
      <c r="V69" s="25"/>
      <c r="W69" s="25"/>
      <c r="X69" s="25"/>
      <c r="Y69" s="188"/>
      <c r="Z69" s="188"/>
      <c r="AA69" s="188"/>
      <c r="AB69" s="188"/>
      <c r="AC69" s="33"/>
      <c r="AD69" s="60"/>
      <c r="AE69" s="62"/>
      <c r="AF69" s="63"/>
      <c r="AG69" s="62"/>
      <c r="AH69" s="66"/>
      <c r="AI69" s="67"/>
      <c r="AJ69" s="68"/>
      <c r="AK69" s="69"/>
      <c r="AL69" s="69"/>
      <c r="AM69" s="69"/>
      <c r="AN69" s="62"/>
      <c r="AO69" s="63"/>
      <c r="AP69" s="62"/>
      <c r="AQ69" s="66"/>
      <c r="AR69" s="67"/>
      <c r="AS69" s="68"/>
      <c r="AT69" s="69"/>
      <c r="AU69" s="69"/>
      <c r="AV69" s="69"/>
      <c r="AW69" s="62"/>
      <c r="AX69" s="63"/>
      <c r="AY69" s="62"/>
      <c r="AZ69" s="66"/>
      <c r="BA69" s="67"/>
      <c r="BB69" s="68"/>
      <c r="BC69" s="69"/>
      <c r="BD69" s="69"/>
      <c r="BE69" s="69"/>
      <c r="BF69" s="62"/>
      <c r="BG69" s="63"/>
      <c r="BH69" s="62"/>
      <c r="BI69" s="66"/>
      <c r="BJ69" s="67"/>
      <c r="BK69" s="68"/>
      <c r="BL69" s="69"/>
      <c r="BM69" s="69"/>
      <c r="BN69" s="69"/>
      <c r="BO69" s="64"/>
      <c r="BP69" s="65"/>
      <c r="BQ69" s="62"/>
      <c r="BR69" s="66"/>
      <c r="BS69" s="67"/>
      <c r="BT69" s="68"/>
      <c r="BU69" s="69"/>
      <c r="BV69" s="69"/>
      <c r="BW69" s="69"/>
      <c r="BX69" s="64"/>
      <c r="BY69" s="65"/>
      <c r="BZ69" s="62"/>
      <c r="CA69" s="66"/>
      <c r="CB69" s="67"/>
      <c r="CC69" s="68"/>
      <c r="CD69" s="69"/>
      <c r="CE69" s="69"/>
      <c r="CF69" s="69"/>
      <c r="CG69" s="64"/>
      <c r="CH69" s="65"/>
      <c r="CI69" s="62"/>
      <c r="CJ69" s="66"/>
      <c r="CK69" s="67"/>
      <c r="CL69" s="68"/>
      <c r="CM69" s="69"/>
      <c r="CN69" s="69"/>
      <c r="CO69" s="69"/>
      <c r="CP69" s="70"/>
      <c r="CQ69" s="67"/>
      <c r="CR69" s="67"/>
      <c r="CS69" s="67"/>
      <c r="CT69" s="71"/>
    </row>
    <row r="70" spans="1:99">
      <c r="A70" s="19">
        <f>AC70</f>
        <v>0.094789081885856</v>
      </c>
      <c r="B70" s="39"/>
      <c r="C70" s="39"/>
      <c r="D70" s="39"/>
      <c r="E70" s="39"/>
      <c r="F70" s="39"/>
      <c r="G70" s="39"/>
      <c r="H70" s="40" t="s">
        <v>220</v>
      </c>
      <c r="I70" s="40"/>
      <c r="J70" s="40"/>
      <c r="K70" s="184">
        <f>SUM(K6:K69)</f>
        <v>2015000</v>
      </c>
      <c r="L70" s="41">
        <f>SUM(L6:L69)</f>
        <v>592</v>
      </c>
      <c r="M70" s="41">
        <f>SUM(M6:M69)</f>
        <v>240</v>
      </c>
      <c r="N70" s="41">
        <f>SUM(N6:N69)</f>
        <v>840</v>
      </c>
      <c r="O70" s="41">
        <f>SUM(O6:O69)</f>
        <v>136</v>
      </c>
      <c r="P70" s="41">
        <f>SUM(P6:P69)</f>
        <v>0</v>
      </c>
      <c r="Q70" s="41">
        <f>SUM(Q6:Q69)</f>
        <v>136</v>
      </c>
      <c r="R70" s="42">
        <f>IFERROR(Q70/N70,"-")</f>
        <v>0.16190476190476</v>
      </c>
      <c r="S70" s="77">
        <f>SUM(S6:S69)</f>
        <v>17</v>
      </c>
      <c r="T70" s="77">
        <f>SUM(T6:T69)</f>
        <v>22</v>
      </c>
      <c r="U70" s="42">
        <f>IFERROR(S70/Q70,"-")</f>
        <v>0.125</v>
      </c>
      <c r="V70" s="43">
        <f>IFERROR(K70/Q70,"-")</f>
        <v>14816.176470588</v>
      </c>
      <c r="W70" s="44">
        <f>SUM(W6:W69)</f>
        <v>14</v>
      </c>
      <c r="X70" s="42">
        <f>IFERROR(W70/Q70,"-")</f>
        <v>0.10294117647059</v>
      </c>
      <c r="Y70" s="184">
        <f>SUM(Y6:Y69)</f>
        <v>191000</v>
      </c>
      <c r="Z70" s="184">
        <f>IFERROR(Y70/Q70,"-")</f>
        <v>1404.4117647059</v>
      </c>
      <c r="AA70" s="184">
        <f>IFERROR(Y70/W70,"-")</f>
        <v>13642.857142857</v>
      </c>
      <c r="AB70" s="184">
        <f>Y70-K70</f>
        <v>-1824000</v>
      </c>
      <c r="AC70" s="46">
        <f>Y70/K70</f>
        <v>0.094789081885856</v>
      </c>
      <c r="AD70" s="59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6"/>
    <mergeCell ref="K33:K36"/>
    <mergeCell ref="V33:V36"/>
    <mergeCell ref="AB33:AB36"/>
    <mergeCell ref="AC33:AC36"/>
    <mergeCell ref="A37:A40"/>
    <mergeCell ref="K37:K40"/>
    <mergeCell ref="V37:V40"/>
    <mergeCell ref="AB37:AB40"/>
    <mergeCell ref="AC37:AC40"/>
    <mergeCell ref="A41:A59"/>
    <mergeCell ref="K41:K59"/>
    <mergeCell ref="V41:V59"/>
    <mergeCell ref="AB41:AB59"/>
    <mergeCell ref="AC41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222</v>
      </c>
      <c r="C6" s="189" t="s">
        <v>58</v>
      </c>
      <c r="D6" s="189" t="s">
        <v>223</v>
      </c>
      <c r="E6" s="189" t="s">
        <v>224</v>
      </c>
      <c r="F6" s="189" t="s">
        <v>225</v>
      </c>
      <c r="G6" s="189" t="s">
        <v>100</v>
      </c>
      <c r="H6" s="89" t="s">
        <v>226</v>
      </c>
      <c r="I6" s="89" t="s">
        <v>227</v>
      </c>
      <c r="J6" s="89" t="s">
        <v>228</v>
      </c>
      <c r="K6" s="181">
        <v>160000</v>
      </c>
      <c r="L6" s="80">
        <v>1</v>
      </c>
      <c r="M6" s="80">
        <v>0</v>
      </c>
      <c r="N6" s="80">
        <v>9</v>
      </c>
      <c r="O6" s="91">
        <v>1</v>
      </c>
      <c r="P6" s="92">
        <v>0</v>
      </c>
      <c r="Q6" s="93">
        <f>O6+P6</f>
        <v>1</v>
      </c>
      <c r="R6" s="81">
        <f>IFERROR(Q6/N6,"-")</f>
        <v>0.11111111111111</v>
      </c>
      <c r="S6" s="80">
        <v>1</v>
      </c>
      <c r="T6" s="80">
        <v>0</v>
      </c>
      <c r="U6" s="81">
        <f>IFERROR(T6/(Q6),"-")</f>
        <v>0</v>
      </c>
      <c r="V6" s="82">
        <f>IFERROR(K6/SUM(Q6:Q9),"-")</f>
        <v>40000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SUM(Y6:Y9)-SUM(K6:K9)</f>
        <v>-160000</v>
      </c>
      <c r="AC6" s="85">
        <f>SUM(Y6:Y9)/SUM(K6:K9)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229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15</v>
      </c>
      <c r="M7" s="80">
        <v>6</v>
      </c>
      <c r="N7" s="80">
        <v>0</v>
      </c>
      <c r="O7" s="91">
        <v>0</v>
      </c>
      <c r="P7" s="92">
        <v>0</v>
      </c>
      <c r="Q7" s="93">
        <f>O7+P7</f>
        <v>0</v>
      </c>
      <c r="R7" s="81" t="str">
        <f>IFERROR(Q7/N7,"-")</f>
        <v>-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230</v>
      </c>
      <c r="C8" s="189" t="s">
        <v>58</v>
      </c>
      <c r="D8" s="189" t="s">
        <v>223</v>
      </c>
      <c r="E8" s="189" t="s">
        <v>231</v>
      </c>
      <c r="F8" s="189" t="s">
        <v>232</v>
      </c>
      <c r="G8" s="189" t="s">
        <v>73</v>
      </c>
      <c r="H8" s="89" t="s">
        <v>226</v>
      </c>
      <c r="I8" s="89" t="s">
        <v>233</v>
      </c>
      <c r="J8" s="89"/>
      <c r="K8" s="181"/>
      <c r="L8" s="80">
        <v>0</v>
      </c>
      <c r="M8" s="80">
        <v>0</v>
      </c>
      <c r="N8" s="80">
        <v>0</v>
      </c>
      <c r="O8" s="91">
        <v>3</v>
      </c>
      <c r="P8" s="92">
        <v>0</v>
      </c>
      <c r="Q8" s="93">
        <f>O8+P8</f>
        <v>3</v>
      </c>
      <c r="R8" s="81" t="str">
        <f>IFERROR(Q8/N8,"-")</f>
        <v>-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0.66666666666667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1</v>
      </c>
      <c r="BY8" s="127">
        <f>IF(Q8=0,"",IF(BX8=0,"",(BX8/Q8)))</f>
        <v>0.33333333333333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234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13</v>
      </c>
      <c r="M9" s="80">
        <v>4</v>
      </c>
      <c r="N9" s="80">
        <v>3</v>
      </c>
      <c r="O9" s="91">
        <v>0</v>
      </c>
      <c r="P9" s="92">
        <v>0</v>
      </c>
      <c r="Q9" s="93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0.04</v>
      </c>
      <c r="B10" s="189" t="s">
        <v>235</v>
      </c>
      <c r="C10" s="189" t="s">
        <v>236</v>
      </c>
      <c r="D10" s="189" t="s">
        <v>237</v>
      </c>
      <c r="E10" s="189" t="s">
        <v>238</v>
      </c>
      <c r="F10" s="189"/>
      <c r="G10" s="189" t="s">
        <v>61</v>
      </c>
      <c r="H10" s="89" t="s">
        <v>239</v>
      </c>
      <c r="I10" s="89" t="s">
        <v>240</v>
      </c>
      <c r="J10" s="89" t="s">
        <v>94</v>
      </c>
      <c r="K10" s="181">
        <v>125000</v>
      </c>
      <c r="L10" s="80">
        <v>29</v>
      </c>
      <c r="M10" s="80">
        <v>0</v>
      </c>
      <c r="N10" s="80">
        <v>130</v>
      </c>
      <c r="O10" s="91">
        <v>15</v>
      </c>
      <c r="P10" s="92">
        <v>0</v>
      </c>
      <c r="Q10" s="93">
        <f>O10+P10</f>
        <v>15</v>
      </c>
      <c r="R10" s="81">
        <f>IFERROR(Q10/N10,"-")</f>
        <v>0.11538461538462</v>
      </c>
      <c r="S10" s="80">
        <v>0</v>
      </c>
      <c r="T10" s="80">
        <v>6</v>
      </c>
      <c r="U10" s="81">
        <f>IFERROR(T10/(Q10),"-")</f>
        <v>0.4</v>
      </c>
      <c r="V10" s="82">
        <f>IFERROR(K10/SUM(Q10:Q11),"-")</f>
        <v>6944.4444444444</v>
      </c>
      <c r="W10" s="83">
        <v>1</v>
      </c>
      <c r="X10" s="81">
        <f>IF(Q10=0,"-",W10/Q10)</f>
        <v>0.066666666666667</v>
      </c>
      <c r="Y10" s="186">
        <v>5000</v>
      </c>
      <c r="Z10" s="187">
        <f>IFERROR(Y10/Q10,"-")</f>
        <v>333.33333333333</v>
      </c>
      <c r="AA10" s="187">
        <f>IFERROR(Y10/W10,"-")</f>
        <v>5000</v>
      </c>
      <c r="AB10" s="181">
        <f>SUM(Y10:Y11)-SUM(K10:K11)</f>
        <v>-120000</v>
      </c>
      <c r="AC10" s="85">
        <f>SUM(Y10:Y11)/SUM(K10:K11)</f>
        <v>0.04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0.066666666666667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5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6</v>
      </c>
      <c r="BY10" s="127">
        <f>IF(Q10=0,"",IF(BX10=0,"",(BX10/Q10)))</f>
        <v>0.4</v>
      </c>
      <c r="BZ10" s="128">
        <v>2</v>
      </c>
      <c r="CA10" s="129">
        <f>IFERROR(BZ10/BX10,"-")</f>
        <v>0.33333333333333</v>
      </c>
      <c r="CB10" s="130">
        <v>135000</v>
      </c>
      <c r="CC10" s="131">
        <f>IFERROR(CB10/BX10,"-")</f>
        <v>22500</v>
      </c>
      <c r="CD10" s="132">
        <v>1</v>
      </c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5000</v>
      </c>
      <c r="CR10" s="141">
        <v>130000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241</v>
      </c>
      <c r="C11" s="189" t="s">
        <v>236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30</v>
      </c>
      <c r="M11" s="80">
        <v>23</v>
      </c>
      <c r="N11" s="80">
        <v>6</v>
      </c>
      <c r="O11" s="91">
        <v>3</v>
      </c>
      <c r="P11" s="92">
        <v>0</v>
      </c>
      <c r="Q11" s="93">
        <f>O11+P11</f>
        <v>3</v>
      </c>
      <c r="R11" s="81">
        <f>IFERROR(Q11/N11,"-")</f>
        <v>0.5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0.33333333333333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0.33333333333333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0.33333333333333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0.2</v>
      </c>
      <c r="B12" s="189" t="s">
        <v>242</v>
      </c>
      <c r="C12" s="189" t="s">
        <v>236</v>
      </c>
      <c r="D12" s="189" t="s">
        <v>243</v>
      </c>
      <c r="E12" s="189" t="s">
        <v>244</v>
      </c>
      <c r="F12" s="189"/>
      <c r="G12" s="189" t="s">
        <v>100</v>
      </c>
      <c r="H12" s="89" t="s">
        <v>245</v>
      </c>
      <c r="I12" s="89" t="s">
        <v>246</v>
      </c>
      <c r="J12" s="89" t="s">
        <v>109</v>
      </c>
      <c r="K12" s="181">
        <v>75000</v>
      </c>
      <c r="L12" s="80">
        <v>11</v>
      </c>
      <c r="M12" s="80">
        <v>0</v>
      </c>
      <c r="N12" s="80">
        <v>55</v>
      </c>
      <c r="O12" s="91">
        <v>7</v>
      </c>
      <c r="P12" s="92">
        <v>0</v>
      </c>
      <c r="Q12" s="93">
        <f>O12+P12</f>
        <v>7</v>
      </c>
      <c r="R12" s="81">
        <f>IFERROR(Q12/N12,"-")</f>
        <v>0.12727272727273</v>
      </c>
      <c r="S12" s="80">
        <v>1</v>
      </c>
      <c r="T12" s="80">
        <v>1</v>
      </c>
      <c r="U12" s="81">
        <f>IFERROR(T12/(Q12),"-")</f>
        <v>0.14285714285714</v>
      </c>
      <c r="V12" s="82">
        <f>IFERROR(K12/SUM(Q12:Q13),"-")</f>
        <v>9375</v>
      </c>
      <c r="W12" s="83">
        <v>1</v>
      </c>
      <c r="X12" s="81">
        <f>IF(Q12=0,"-",W12/Q12)</f>
        <v>0.14285714285714</v>
      </c>
      <c r="Y12" s="186">
        <v>15000</v>
      </c>
      <c r="Z12" s="187">
        <f>IFERROR(Y12/Q12,"-")</f>
        <v>2142.8571428571</v>
      </c>
      <c r="AA12" s="187">
        <f>IFERROR(Y12/W12,"-")</f>
        <v>15000</v>
      </c>
      <c r="AB12" s="181">
        <f>SUM(Y12:Y13)-SUM(K12:K13)</f>
        <v>-60000</v>
      </c>
      <c r="AC12" s="85">
        <f>SUM(Y12:Y13)/SUM(K12:K13)</f>
        <v>0.2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0.14285714285714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0.28571428571429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4</v>
      </c>
      <c r="BY12" s="127">
        <f>IF(Q12=0,"",IF(BX12=0,"",(BX12/Q12)))</f>
        <v>0.57142857142857</v>
      </c>
      <c r="BZ12" s="128">
        <v>1</v>
      </c>
      <c r="CA12" s="129">
        <f>IFERROR(BZ12/BX12,"-")</f>
        <v>0.25</v>
      </c>
      <c r="CB12" s="130">
        <v>15000</v>
      </c>
      <c r="CC12" s="131">
        <f>IFERROR(CB12/BX12,"-")</f>
        <v>3750</v>
      </c>
      <c r="CD12" s="132"/>
      <c r="CE12" s="132">
        <v>1</v>
      </c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15000</v>
      </c>
      <c r="CR12" s="141">
        <v>15000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247</v>
      </c>
      <c r="C13" s="189" t="s">
        <v>236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49</v>
      </c>
      <c r="M13" s="80">
        <v>30</v>
      </c>
      <c r="N13" s="80">
        <v>10</v>
      </c>
      <c r="O13" s="91">
        <v>1</v>
      </c>
      <c r="P13" s="92">
        <v>0</v>
      </c>
      <c r="Q13" s="93">
        <f>O13+P13</f>
        <v>1</v>
      </c>
      <c r="R13" s="81">
        <f>IFERROR(Q13/N13,"-")</f>
        <v>0.1</v>
      </c>
      <c r="S13" s="80">
        <v>0</v>
      </c>
      <c r="T13" s="80">
        <v>1</v>
      </c>
      <c r="U13" s="81">
        <f>IFERROR(T13/(Q13),"-")</f>
        <v>1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1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0.055555555555556</v>
      </c>
      <c r="B16" s="39"/>
      <c r="C16" s="39"/>
      <c r="D16" s="39"/>
      <c r="E16" s="39"/>
      <c r="F16" s="39"/>
      <c r="G16" s="39"/>
      <c r="H16" s="40" t="s">
        <v>248</v>
      </c>
      <c r="I16" s="40"/>
      <c r="J16" s="40"/>
      <c r="K16" s="184">
        <f>SUM(K6:K15)</f>
        <v>360000</v>
      </c>
      <c r="L16" s="41">
        <f>SUM(L6:L15)</f>
        <v>148</v>
      </c>
      <c r="M16" s="41">
        <f>SUM(M6:M15)</f>
        <v>63</v>
      </c>
      <c r="N16" s="41">
        <f>SUM(N6:N15)</f>
        <v>213</v>
      </c>
      <c r="O16" s="41">
        <f>SUM(O6:O15)</f>
        <v>30</v>
      </c>
      <c r="P16" s="41">
        <f>SUM(P6:P15)</f>
        <v>0</v>
      </c>
      <c r="Q16" s="41">
        <f>SUM(Q6:Q15)</f>
        <v>30</v>
      </c>
      <c r="R16" s="42">
        <f>IFERROR(Q16/N16,"-")</f>
        <v>0.14084507042254</v>
      </c>
      <c r="S16" s="77">
        <f>SUM(S6:S15)</f>
        <v>2</v>
      </c>
      <c r="T16" s="77">
        <f>SUM(T6:T15)</f>
        <v>8</v>
      </c>
      <c r="U16" s="42">
        <f>IFERROR(S16/Q16,"-")</f>
        <v>0.066666666666667</v>
      </c>
      <c r="V16" s="43">
        <f>IFERROR(K16/Q16,"-")</f>
        <v>12000</v>
      </c>
      <c r="W16" s="44">
        <f>SUM(W6:W15)</f>
        <v>2</v>
      </c>
      <c r="X16" s="42">
        <f>IFERROR(W16/Q16,"-")</f>
        <v>0.066666666666667</v>
      </c>
      <c r="Y16" s="184">
        <f>SUM(Y6:Y15)</f>
        <v>20000</v>
      </c>
      <c r="Z16" s="184">
        <f>IFERROR(Y16/Q16,"-")</f>
        <v>666.66666666667</v>
      </c>
      <c r="AA16" s="184">
        <f>IFERROR(Y16/W16,"-")</f>
        <v>10000</v>
      </c>
      <c r="AB16" s="184">
        <f>Y16-K16</f>
        <v>-340000</v>
      </c>
      <c r="AC16" s="46">
        <f>Y16/K16</f>
        <v>0.055555555555556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249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250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251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252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253</v>
      </c>
      <c r="C6" s="189" t="s">
        <v>254</v>
      </c>
      <c r="D6" s="189"/>
      <c r="E6" s="189" t="s">
        <v>61</v>
      </c>
      <c r="F6" s="89" t="s">
        <v>255</v>
      </c>
      <c r="G6" s="89" t="s">
        <v>256</v>
      </c>
      <c r="H6" s="181">
        <v>0</v>
      </c>
      <c r="I6" s="84">
        <v>1500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257</v>
      </c>
      <c r="C7" s="189" t="s">
        <v>254</v>
      </c>
      <c r="D7" s="189"/>
      <c r="E7" s="189" t="s">
        <v>61</v>
      </c>
      <c r="F7" s="89" t="s">
        <v>258</v>
      </c>
      <c r="G7" s="89" t="s">
        <v>256</v>
      </c>
      <c r="H7" s="181">
        <v>0</v>
      </c>
      <c r="I7" s="84">
        <v>1500</v>
      </c>
      <c r="J7" s="80">
        <v>0</v>
      </c>
      <c r="K7" s="80">
        <v>0</v>
      </c>
      <c r="L7" s="80">
        <v>4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259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7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260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250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261</v>
      </c>
      <c r="C6" s="189" t="s">
        <v>262</v>
      </c>
      <c r="D6" s="189" t="s">
        <v>263</v>
      </c>
      <c r="E6" s="189" t="s">
        <v>264</v>
      </c>
      <c r="F6" s="89" t="s">
        <v>265</v>
      </c>
      <c r="G6" s="89" t="s">
        <v>256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1.4812782213668</v>
      </c>
      <c r="B7" s="189" t="s">
        <v>266</v>
      </c>
      <c r="C7" s="189" t="s">
        <v>262</v>
      </c>
      <c r="D7" s="189" t="s">
        <v>263</v>
      </c>
      <c r="E7" s="189" t="s">
        <v>264</v>
      </c>
      <c r="F7" s="89" t="s">
        <v>267</v>
      </c>
      <c r="G7" s="89" t="s">
        <v>256</v>
      </c>
      <c r="H7" s="181">
        <v>2335996</v>
      </c>
      <c r="I7" s="80">
        <v>2400</v>
      </c>
      <c r="J7" s="80">
        <v>0</v>
      </c>
      <c r="K7" s="80">
        <v>88894</v>
      </c>
      <c r="L7" s="93">
        <v>683</v>
      </c>
      <c r="M7" s="81">
        <f>IFERROR(L7/K7,"-")</f>
        <v>0.0076833082097779</v>
      </c>
      <c r="N7" s="80">
        <v>72</v>
      </c>
      <c r="O7" s="80">
        <v>202</v>
      </c>
      <c r="P7" s="81">
        <f>IFERROR(N7/(L7),"-")</f>
        <v>0.10541727672035</v>
      </c>
      <c r="Q7" s="82">
        <f>IFERROR(H7/SUM(L7:L7),"-")</f>
        <v>3420.1991215227</v>
      </c>
      <c r="R7" s="83">
        <v>80</v>
      </c>
      <c r="S7" s="81">
        <f>IF(L7=0,"-",R7/L7)</f>
        <v>0.11713030746706</v>
      </c>
      <c r="T7" s="186">
        <v>3460260</v>
      </c>
      <c r="U7" s="187">
        <f>IFERROR(T7/L7,"-")</f>
        <v>5066.2664714495</v>
      </c>
      <c r="V7" s="187">
        <f>IFERROR(T7/R7,"-")</f>
        <v>43253.25</v>
      </c>
      <c r="W7" s="181">
        <f>SUM(T7:T7)-SUM(H7:H7)</f>
        <v>1124264</v>
      </c>
      <c r="X7" s="85">
        <f>SUM(T7:T7)/SUM(H7:H7)</f>
        <v>1.4812782213668</v>
      </c>
      <c r="Y7" s="78"/>
      <c r="Z7" s="94">
        <v>1</v>
      </c>
      <c r="AA7" s="95">
        <f>IF(L7=0,"",IF(Z7=0,"",(Z7/L7)))</f>
        <v>0.0014641288433382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>
        <v>15</v>
      </c>
      <c r="BB7" s="113">
        <f>IF(L7=0,"",IF(BA7=0,"",(BA7/L7)))</f>
        <v>0.021961932650073</v>
      </c>
      <c r="BC7" s="112">
        <v>1</v>
      </c>
      <c r="BD7" s="114">
        <f>IFERROR(BC7/BA7,"-")</f>
        <v>0.066666666666667</v>
      </c>
      <c r="BE7" s="115">
        <v>6000</v>
      </c>
      <c r="BF7" s="116">
        <f>IFERROR(BE7/BA7,"-")</f>
        <v>400</v>
      </c>
      <c r="BG7" s="117"/>
      <c r="BH7" s="117">
        <v>1</v>
      </c>
      <c r="BI7" s="117"/>
      <c r="BJ7" s="119">
        <v>375</v>
      </c>
      <c r="BK7" s="120">
        <f>IF(L7=0,"",IF(BJ7=0,"",(BJ7/L7)))</f>
        <v>0.54904831625183</v>
      </c>
      <c r="BL7" s="121">
        <v>39</v>
      </c>
      <c r="BM7" s="122">
        <f>IFERROR(BL7/BJ7,"-")</f>
        <v>0.104</v>
      </c>
      <c r="BN7" s="123">
        <v>1162700</v>
      </c>
      <c r="BO7" s="124">
        <f>IFERROR(BN7/BJ7,"-")</f>
        <v>3100.5333333333</v>
      </c>
      <c r="BP7" s="125">
        <v>21</v>
      </c>
      <c r="BQ7" s="125">
        <v>4</v>
      </c>
      <c r="BR7" s="125">
        <v>14</v>
      </c>
      <c r="BS7" s="126">
        <v>227</v>
      </c>
      <c r="BT7" s="127">
        <f>IF(L7=0,"",IF(BS7=0,"",(BS7/L7)))</f>
        <v>0.33235724743777</v>
      </c>
      <c r="BU7" s="128">
        <v>26</v>
      </c>
      <c r="BV7" s="129">
        <f>IFERROR(BU7/BS7,"-")</f>
        <v>0.11453744493392</v>
      </c>
      <c r="BW7" s="130">
        <v>1228660</v>
      </c>
      <c r="BX7" s="131">
        <f>IFERROR(BW7/BS7,"-")</f>
        <v>5412.5991189427</v>
      </c>
      <c r="BY7" s="132">
        <v>8</v>
      </c>
      <c r="BZ7" s="132">
        <v>4</v>
      </c>
      <c r="CA7" s="132">
        <v>14</v>
      </c>
      <c r="CB7" s="133">
        <v>65</v>
      </c>
      <c r="CC7" s="134">
        <f>IF(L7=0,"",IF(CB7=0,"",(CB7/L7)))</f>
        <v>0.095168374816984</v>
      </c>
      <c r="CD7" s="135">
        <v>14</v>
      </c>
      <c r="CE7" s="136">
        <f>IFERROR(CD7/CB7,"-")</f>
        <v>0.21538461538462</v>
      </c>
      <c r="CF7" s="137">
        <v>1062900</v>
      </c>
      <c r="CG7" s="138">
        <f>IFERROR(CF7/CB7,"-")</f>
        <v>16352.307692308</v>
      </c>
      <c r="CH7" s="139">
        <v>5</v>
      </c>
      <c r="CI7" s="139">
        <v>1</v>
      </c>
      <c r="CJ7" s="139">
        <v>8</v>
      </c>
      <c r="CK7" s="140">
        <v>80</v>
      </c>
      <c r="CL7" s="141">
        <v>3460260</v>
      </c>
      <c r="CM7" s="141">
        <v>503000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1.1179404724245</v>
      </c>
      <c r="B8" s="189" t="s">
        <v>268</v>
      </c>
      <c r="C8" s="189" t="s">
        <v>262</v>
      </c>
      <c r="D8" s="189" t="s">
        <v>263</v>
      </c>
      <c r="E8" s="189" t="s">
        <v>264</v>
      </c>
      <c r="F8" s="89" t="s">
        <v>269</v>
      </c>
      <c r="G8" s="89" t="s">
        <v>256</v>
      </c>
      <c r="H8" s="181">
        <v>4014610</v>
      </c>
      <c r="I8" s="80">
        <v>2811</v>
      </c>
      <c r="J8" s="80">
        <v>0</v>
      </c>
      <c r="K8" s="80">
        <v>72232</v>
      </c>
      <c r="L8" s="93">
        <v>1206</v>
      </c>
      <c r="M8" s="81">
        <f>IFERROR(L8/K8,"-")</f>
        <v>0.016696201129693</v>
      </c>
      <c r="N8" s="80">
        <v>79</v>
      </c>
      <c r="O8" s="80">
        <v>383</v>
      </c>
      <c r="P8" s="81">
        <f>IFERROR(N8/(L8),"-")</f>
        <v>0.065505804311774</v>
      </c>
      <c r="Q8" s="82">
        <f>IFERROR(H8/SUM(L8:L8),"-")</f>
        <v>3328.864013267</v>
      </c>
      <c r="R8" s="83">
        <v>108</v>
      </c>
      <c r="S8" s="81">
        <f>IF(L8=0,"-",R8/L8)</f>
        <v>0.08955223880597</v>
      </c>
      <c r="T8" s="186">
        <v>4488095</v>
      </c>
      <c r="U8" s="187">
        <f>IFERROR(T8/L8,"-")</f>
        <v>3721.4718076285</v>
      </c>
      <c r="V8" s="187">
        <f>IFERROR(T8/R8,"-")</f>
        <v>41556.435185185</v>
      </c>
      <c r="W8" s="181">
        <f>SUM(T8:T8)-SUM(H8:H8)</f>
        <v>473485</v>
      </c>
      <c r="X8" s="85">
        <f>SUM(T8:T8)/SUM(H8:H8)</f>
        <v>1.1179404724245</v>
      </c>
      <c r="Y8" s="78"/>
      <c r="Z8" s="94">
        <v>59</v>
      </c>
      <c r="AA8" s="95">
        <f>IF(L8=0,"",IF(Z8=0,"",(Z8/L8)))</f>
        <v>0.048922056384743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191</v>
      </c>
      <c r="AJ8" s="101">
        <f>IF(L8=0,"",IF(AI8=0,"",(AI8/L8)))</f>
        <v>0.15837479270315</v>
      </c>
      <c r="AK8" s="100">
        <v>10</v>
      </c>
      <c r="AL8" s="102">
        <f>IFERROR(AK8/AI8,"-")</f>
        <v>0.052356020942408</v>
      </c>
      <c r="AM8" s="103">
        <v>69925</v>
      </c>
      <c r="AN8" s="104">
        <f>IFERROR(AM8/AI8,"-")</f>
        <v>366.09947643979</v>
      </c>
      <c r="AO8" s="105">
        <v>5</v>
      </c>
      <c r="AP8" s="105">
        <v>3</v>
      </c>
      <c r="AQ8" s="105">
        <v>2</v>
      </c>
      <c r="AR8" s="106">
        <v>154</v>
      </c>
      <c r="AS8" s="107">
        <f>IF(L8=0,"",IF(AR8=0,"",(AR8/L8)))</f>
        <v>0.12769485903814</v>
      </c>
      <c r="AT8" s="106">
        <v>13</v>
      </c>
      <c r="AU8" s="108">
        <f>IFERROR(AT8/AR8,"-")</f>
        <v>0.084415584415584</v>
      </c>
      <c r="AV8" s="109">
        <v>92700</v>
      </c>
      <c r="AW8" s="110">
        <f>IFERROR(AV8/AR8,"-")</f>
        <v>601.94805194805</v>
      </c>
      <c r="AX8" s="111">
        <v>6</v>
      </c>
      <c r="AY8" s="111">
        <v>5</v>
      </c>
      <c r="AZ8" s="111">
        <v>2</v>
      </c>
      <c r="BA8" s="112">
        <v>274</v>
      </c>
      <c r="BB8" s="113">
        <f>IF(L8=0,"",IF(BA8=0,"",(BA8/L8)))</f>
        <v>0.22719734660033</v>
      </c>
      <c r="BC8" s="112">
        <v>28</v>
      </c>
      <c r="BD8" s="114">
        <f>IFERROR(BC8/BA8,"-")</f>
        <v>0.1021897810219</v>
      </c>
      <c r="BE8" s="115">
        <v>338170</v>
      </c>
      <c r="BF8" s="116">
        <f>IFERROR(BE8/BA8,"-")</f>
        <v>1234.197080292</v>
      </c>
      <c r="BG8" s="117">
        <v>11</v>
      </c>
      <c r="BH8" s="117">
        <v>8</v>
      </c>
      <c r="BI8" s="117">
        <v>9</v>
      </c>
      <c r="BJ8" s="119">
        <v>335</v>
      </c>
      <c r="BK8" s="120">
        <f>IF(L8=0,"",IF(BJ8=0,"",(BJ8/L8)))</f>
        <v>0.27777777777778</v>
      </c>
      <c r="BL8" s="121">
        <v>31</v>
      </c>
      <c r="BM8" s="122">
        <f>IFERROR(BL8/BJ8,"-")</f>
        <v>0.092537313432836</v>
      </c>
      <c r="BN8" s="123">
        <v>707000</v>
      </c>
      <c r="BO8" s="124">
        <f>IFERROR(BN8/BJ8,"-")</f>
        <v>2110.447761194</v>
      </c>
      <c r="BP8" s="125">
        <v>11</v>
      </c>
      <c r="BQ8" s="125">
        <v>6</v>
      </c>
      <c r="BR8" s="125">
        <v>14</v>
      </c>
      <c r="BS8" s="126">
        <v>156</v>
      </c>
      <c r="BT8" s="127">
        <f>IF(L8=0,"",IF(BS8=0,"",(BS8/L8)))</f>
        <v>0.12935323383085</v>
      </c>
      <c r="BU8" s="128">
        <v>20</v>
      </c>
      <c r="BV8" s="129">
        <f>IFERROR(BU8/BS8,"-")</f>
        <v>0.12820512820513</v>
      </c>
      <c r="BW8" s="130">
        <v>3165300</v>
      </c>
      <c r="BX8" s="131">
        <f>IFERROR(BW8/BS8,"-")</f>
        <v>20290.384615385</v>
      </c>
      <c r="BY8" s="132">
        <v>8</v>
      </c>
      <c r="BZ8" s="132">
        <v>4</v>
      </c>
      <c r="CA8" s="132">
        <v>8</v>
      </c>
      <c r="CB8" s="133">
        <v>37</v>
      </c>
      <c r="CC8" s="134">
        <f>IF(L8=0,"",IF(CB8=0,"",(CB8/L8)))</f>
        <v>0.030679933665008</v>
      </c>
      <c r="CD8" s="135">
        <v>6</v>
      </c>
      <c r="CE8" s="136">
        <f>IFERROR(CD8/CB8,"-")</f>
        <v>0.16216216216216</v>
      </c>
      <c r="CF8" s="137">
        <v>115000</v>
      </c>
      <c r="CG8" s="138">
        <f>IFERROR(CF8/CB8,"-")</f>
        <v>3108.1081081081</v>
      </c>
      <c r="CH8" s="139">
        <v>3</v>
      </c>
      <c r="CI8" s="139"/>
      <c r="CJ8" s="139">
        <v>3</v>
      </c>
      <c r="CK8" s="140">
        <v>108</v>
      </c>
      <c r="CL8" s="141">
        <v>4488095</v>
      </c>
      <c r="CM8" s="141">
        <v>2920000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270</v>
      </c>
      <c r="C9" s="189" t="s">
        <v>262</v>
      </c>
      <c r="D9" s="189" t="s">
        <v>263</v>
      </c>
      <c r="E9" s="189" t="s">
        <v>264</v>
      </c>
      <c r="F9" s="89" t="s">
        <v>271</v>
      </c>
      <c r="G9" s="89" t="s">
        <v>256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1.1254538235437</v>
      </c>
      <c r="B10" s="189" t="s">
        <v>272</v>
      </c>
      <c r="C10" s="189" t="s">
        <v>262</v>
      </c>
      <c r="D10" s="189" t="s">
        <v>263</v>
      </c>
      <c r="E10" s="189" t="s">
        <v>264</v>
      </c>
      <c r="F10" s="89" t="s">
        <v>273</v>
      </c>
      <c r="G10" s="89" t="s">
        <v>256</v>
      </c>
      <c r="H10" s="181">
        <v>700162</v>
      </c>
      <c r="I10" s="80">
        <v>596</v>
      </c>
      <c r="J10" s="80">
        <v>0</v>
      </c>
      <c r="K10" s="80">
        <v>50262</v>
      </c>
      <c r="L10" s="93">
        <v>164</v>
      </c>
      <c r="M10" s="81">
        <f>IFERROR(L10/K10,"-")</f>
        <v>0.0032629023914687</v>
      </c>
      <c r="N10" s="80">
        <v>28</v>
      </c>
      <c r="O10" s="80">
        <v>33</v>
      </c>
      <c r="P10" s="81">
        <f>IFERROR(N10/(L10),"-")</f>
        <v>0.17073170731707</v>
      </c>
      <c r="Q10" s="82">
        <f>IFERROR(H10/SUM(L10:L10),"-")</f>
        <v>4269.2804878049</v>
      </c>
      <c r="R10" s="83">
        <v>13</v>
      </c>
      <c r="S10" s="81">
        <f>IF(L10=0,"-",R10/L10)</f>
        <v>0.079268292682927</v>
      </c>
      <c r="T10" s="186">
        <v>788000</v>
      </c>
      <c r="U10" s="187">
        <f>IFERROR(T10/L10,"-")</f>
        <v>4804.8780487805</v>
      </c>
      <c r="V10" s="187">
        <f>IFERROR(T10/R10,"-")</f>
        <v>60615.384615385</v>
      </c>
      <c r="W10" s="181">
        <f>SUM(T10:T10)-SUM(H10:H10)</f>
        <v>87838</v>
      </c>
      <c r="X10" s="85">
        <f>SUM(T10:T10)/SUM(H10:H10)</f>
        <v>1.1254538235437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/>
      <c r="AS10" s="107">
        <f>IF(L10=0,"",IF(AR10=0,"",(AR10/L10)))</f>
        <v>0</v>
      </c>
      <c r="AT10" s="106"/>
      <c r="AU10" s="108" t="str">
        <f>IFERROR(AT10/AR10,"-")</f>
        <v>-</v>
      </c>
      <c r="AV10" s="109"/>
      <c r="AW10" s="110" t="str">
        <f>IFERROR(AV10/AR10,"-")</f>
        <v>-</v>
      </c>
      <c r="AX10" s="111"/>
      <c r="AY10" s="111"/>
      <c r="AZ10" s="111"/>
      <c r="BA10" s="112">
        <v>16</v>
      </c>
      <c r="BB10" s="113">
        <f>IF(L10=0,"",IF(BA10=0,"",(BA10/L10)))</f>
        <v>0.097560975609756</v>
      </c>
      <c r="BC10" s="112"/>
      <c r="BD10" s="114">
        <f>IFERROR(BC10/BA10,"-")</f>
        <v>0</v>
      </c>
      <c r="BE10" s="115"/>
      <c r="BF10" s="116">
        <f>IFERROR(BE10/BA10,"-")</f>
        <v>0</v>
      </c>
      <c r="BG10" s="117"/>
      <c r="BH10" s="117"/>
      <c r="BI10" s="117"/>
      <c r="BJ10" s="119">
        <v>51</v>
      </c>
      <c r="BK10" s="120">
        <f>IF(L10=0,"",IF(BJ10=0,"",(BJ10/L10)))</f>
        <v>0.3109756097561</v>
      </c>
      <c r="BL10" s="121">
        <v>4</v>
      </c>
      <c r="BM10" s="122">
        <f>IFERROR(BL10/BJ10,"-")</f>
        <v>0.07843137254902</v>
      </c>
      <c r="BN10" s="123">
        <v>276000</v>
      </c>
      <c r="BO10" s="124">
        <f>IFERROR(BN10/BJ10,"-")</f>
        <v>5411.7647058824</v>
      </c>
      <c r="BP10" s="125">
        <v>1</v>
      </c>
      <c r="BQ10" s="125">
        <v>2</v>
      </c>
      <c r="BR10" s="125">
        <v>1</v>
      </c>
      <c r="BS10" s="126">
        <v>65</v>
      </c>
      <c r="BT10" s="127">
        <f>IF(L10=0,"",IF(BS10=0,"",(BS10/L10)))</f>
        <v>0.39634146341463</v>
      </c>
      <c r="BU10" s="128">
        <v>6</v>
      </c>
      <c r="BV10" s="129">
        <f>IFERROR(BU10/BS10,"-")</f>
        <v>0.092307692307692</v>
      </c>
      <c r="BW10" s="130">
        <v>449000</v>
      </c>
      <c r="BX10" s="131">
        <f>IFERROR(BW10/BS10,"-")</f>
        <v>6907.6923076923</v>
      </c>
      <c r="BY10" s="132">
        <v>1</v>
      </c>
      <c r="BZ10" s="132">
        <v>1</v>
      </c>
      <c r="CA10" s="132">
        <v>4</v>
      </c>
      <c r="CB10" s="133">
        <v>32</v>
      </c>
      <c r="CC10" s="134">
        <f>IF(L10=0,"",IF(CB10=0,"",(CB10/L10)))</f>
        <v>0.19512195121951</v>
      </c>
      <c r="CD10" s="135">
        <v>3</v>
      </c>
      <c r="CE10" s="136">
        <f>IFERROR(CD10/CB10,"-")</f>
        <v>0.09375</v>
      </c>
      <c r="CF10" s="137">
        <v>63000</v>
      </c>
      <c r="CG10" s="138">
        <f>IFERROR(CF10/CB10,"-")</f>
        <v>1968.75</v>
      </c>
      <c r="CH10" s="139"/>
      <c r="CI10" s="139">
        <v>1</v>
      </c>
      <c r="CJ10" s="139">
        <v>2</v>
      </c>
      <c r="CK10" s="140">
        <v>13</v>
      </c>
      <c r="CL10" s="141">
        <v>788000</v>
      </c>
      <c r="CM10" s="141">
        <v>295000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79">
        <f>X11</f>
        <v>1.7949378011074</v>
      </c>
      <c r="B11" s="189" t="s">
        <v>274</v>
      </c>
      <c r="C11" s="189" t="s">
        <v>262</v>
      </c>
      <c r="D11" s="189" t="s">
        <v>263</v>
      </c>
      <c r="E11" s="189" t="s">
        <v>264</v>
      </c>
      <c r="F11" s="89" t="s">
        <v>275</v>
      </c>
      <c r="G11" s="89" t="s">
        <v>256</v>
      </c>
      <c r="H11" s="181">
        <v>695350</v>
      </c>
      <c r="I11" s="80">
        <v>792</v>
      </c>
      <c r="J11" s="80">
        <v>0</v>
      </c>
      <c r="K11" s="80">
        <v>5234</v>
      </c>
      <c r="L11" s="93">
        <v>332</v>
      </c>
      <c r="M11" s="81">
        <f>IFERROR(L11/K11,"-")</f>
        <v>0.063431410011464</v>
      </c>
      <c r="N11" s="80">
        <v>28</v>
      </c>
      <c r="O11" s="80">
        <v>85</v>
      </c>
      <c r="P11" s="81">
        <f>IFERROR(N11/(L11),"-")</f>
        <v>0.08433734939759</v>
      </c>
      <c r="Q11" s="82">
        <f>IFERROR(H11/SUM(L11:L11),"-")</f>
        <v>2094.4277108434</v>
      </c>
      <c r="R11" s="83">
        <v>36</v>
      </c>
      <c r="S11" s="81">
        <f>IF(L11=0,"-",R11/L11)</f>
        <v>0.10843373493976</v>
      </c>
      <c r="T11" s="186">
        <v>1248110</v>
      </c>
      <c r="U11" s="187">
        <f>IFERROR(T11/L11,"-")</f>
        <v>3759.3674698795</v>
      </c>
      <c r="V11" s="187">
        <f>IFERROR(T11/R11,"-")</f>
        <v>34669.722222222</v>
      </c>
      <c r="W11" s="181">
        <f>SUM(T11:T11)-SUM(H11:H11)</f>
        <v>552760</v>
      </c>
      <c r="X11" s="85">
        <f>SUM(T11:T11)/SUM(H11:H11)</f>
        <v>1.7949378011074</v>
      </c>
      <c r="Y11" s="78"/>
      <c r="Z11" s="94">
        <v>9</v>
      </c>
      <c r="AA11" s="95">
        <f>IF(L11=0,"",IF(Z11=0,"",(Z11/L11)))</f>
        <v>0.02710843373494</v>
      </c>
      <c r="AB11" s="94"/>
      <c r="AC11" s="96">
        <f>IFERROR(AB11/Z11,"-")</f>
        <v>0</v>
      </c>
      <c r="AD11" s="97"/>
      <c r="AE11" s="98">
        <f>IFERROR(AD11/Z11,"-")</f>
        <v>0</v>
      </c>
      <c r="AF11" s="99"/>
      <c r="AG11" s="99"/>
      <c r="AH11" s="99"/>
      <c r="AI11" s="100">
        <v>16</v>
      </c>
      <c r="AJ11" s="101">
        <f>IF(L11=0,"",IF(AI11=0,"",(AI11/L11)))</f>
        <v>0.048192771084337</v>
      </c>
      <c r="AK11" s="100">
        <v>1</v>
      </c>
      <c r="AL11" s="102">
        <f>IFERROR(AK11/AI11,"-")</f>
        <v>0.0625</v>
      </c>
      <c r="AM11" s="103">
        <v>10</v>
      </c>
      <c r="AN11" s="104">
        <f>IFERROR(AM11/AI11,"-")</f>
        <v>0.625</v>
      </c>
      <c r="AO11" s="105">
        <v>1</v>
      </c>
      <c r="AP11" s="105"/>
      <c r="AQ11" s="105"/>
      <c r="AR11" s="106">
        <v>7</v>
      </c>
      <c r="AS11" s="107">
        <f>IF(L11=0,"",IF(AR11=0,"",(AR11/L11)))</f>
        <v>0.021084337349398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37</v>
      </c>
      <c r="BB11" s="113">
        <f>IF(L11=0,"",IF(BA11=0,"",(BA11/L11)))</f>
        <v>0.11144578313253</v>
      </c>
      <c r="BC11" s="112">
        <v>3</v>
      </c>
      <c r="BD11" s="114">
        <f>IFERROR(BC11/BA11,"-")</f>
        <v>0.081081081081081</v>
      </c>
      <c r="BE11" s="115">
        <v>27000</v>
      </c>
      <c r="BF11" s="116">
        <f>IFERROR(BE11/BA11,"-")</f>
        <v>729.72972972973</v>
      </c>
      <c r="BG11" s="117">
        <v>2</v>
      </c>
      <c r="BH11" s="117"/>
      <c r="BI11" s="117">
        <v>1</v>
      </c>
      <c r="BJ11" s="119">
        <v>118</v>
      </c>
      <c r="BK11" s="120">
        <f>IF(L11=0,"",IF(BJ11=0,"",(BJ11/L11)))</f>
        <v>0.35542168674699</v>
      </c>
      <c r="BL11" s="121">
        <v>10</v>
      </c>
      <c r="BM11" s="122">
        <f>IFERROR(BL11/BJ11,"-")</f>
        <v>0.084745762711864</v>
      </c>
      <c r="BN11" s="123">
        <v>567000</v>
      </c>
      <c r="BO11" s="124">
        <f>IFERROR(BN11/BJ11,"-")</f>
        <v>4805.0847457627</v>
      </c>
      <c r="BP11" s="125">
        <v>7</v>
      </c>
      <c r="BQ11" s="125"/>
      <c r="BR11" s="125">
        <v>3</v>
      </c>
      <c r="BS11" s="126">
        <v>115</v>
      </c>
      <c r="BT11" s="127">
        <f>IF(L11=0,"",IF(BS11=0,"",(BS11/L11)))</f>
        <v>0.34638554216867</v>
      </c>
      <c r="BU11" s="128">
        <v>15</v>
      </c>
      <c r="BV11" s="129">
        <f>IFERROR(BU11/BS11,"-")</f>
        <v>0.1304347826087</v>
      </c>
      <c r="BW11" s="130">
        <v>450100</v>
      </c>
      <c r="BX11" s="131">
        <f>IFERROR(BW11/BS11,"-")</f>
        <v>3913.9130434783</v>
      </c>
      <c r="BY11" s="132">
        <v>3</v>
      </c>
      <c r="BZ11" s="132">
        <v>4</v>
      </c>
      <c r="CA11" s="132">
        <v>8</v>
      </c>
      <c r="CB11" s="133">
        <v>30</v>
      </c>
      <c r="CC11" s="134">
        <f>IF(L11=0,"",IF(CB11=0,"",(CB11/L11)))</f>
        <v>0.090361445783133</v>
      </c>
      <c r="CD11" s="135">
        <v>7</v>
      </c>
      <c r="CE11" s="136">
        <f>IFERROR(CD11/CB11,"-")</f>
        <v>0.23333333333333</v>
      </c>
      <c r="CF11" s="137">
        <v>204000</v>
      </c>
      <c r="CG11" s="138">
        <f>IFERROR(CF11/CB11,"-")</f>
        <v>6800</v>
      </c>
      <c r="CH11" s="139">
        <v>3</v>
      </c>
      <c r="CI11" s="139">
        <v>3</v>
      </c>
      <c r="CJ11" s="139">
        <v>1</v>
      </c>
      <c r="CK11" s="140">
        <v>36</v>
      </c>
      <c r="CL11" s="141">
        <v>1248110</v>
      </c>
      <c r="CM11" s="141">
        <v>513000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30"/>
      <c r="B12" s="86"/>
      <c r="C12" s="86"/>
      <c r="D12" s="87"/>
      <c r="E12" s="88"/>
      <c r="F12" s="89"/>
      <c r="G12" s="89"/>
      <c r="H12" s="182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58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30"/>
      <c r="B13" s="37"/>
      <c r="C13" s="37"/>
      <c r="D13" s="31"/>
      <c r="E13" s="31"/>
      <c r="F13" s="36"/>
      <c r="G13" s="74"/>
      <c r="H13" s="183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60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19">
        <f>Z14</f>
        <v/>
      </c>
      <c r="B14" s="41"/>
      <c r="C14" s="41"/>
      <c r="D14" s="41"/>
      <c r="E14" s="41"/>
      <c r="F14" s="40" t="s">
        <v>276</v>
      </c>
      <c r="G14" s="40"/>
      <c r="H14" s="184"/>
      <c r="I14" s="41">
        <f>SUM(I6:I13)</f>
        <v>6599</v>
      </c>
      <c r="J14" s="41">
        <f>SUM(J6:J13)</f>
        <v>0</v>
      </c>
      <c r="K14" s="41">
        <f>SUM(K6:K13)</f>
        <v>216622</v>
      </c>
      <c r="L14" s="41">
        <f>SUM(L6:L13)</f>
        <v>2385</v>
      </c>
      <c r="M14" s="42">
        <f>IFERROR(L14/K14,"-")</f>
        <v>0.011009962053716</v>
      </c>
      <c r="N14" s="77">
        <f>SUM(N6:N13)</f>
        <v>207</v>
      </c>
      <c r="O14" s="77">
        <f>SUM(O6:O13)</f>
        <v>703</v>
      </c>
      <c r="P14" s="42">
        <f>IFERROR(N14/L14,"-")</f>
        <v>0.086792452830189</v>
      </c>
      <c r="Q14" s="43">
        <f>IFERROR(H14/L14,"-")</f>
        <v>0</v>
      </c>
      <c r="R14" s="44">
        <f>SUM(R6:R13)</f>
        <v>237</v>
      </c>
      <c r="S14" s="42">
        <f>IFERROR(R14/L14,"-")</f>
        <v>0.09937106918239</v>
      </c>
      <c r="T14" s="184">
        <f>SUM(T6:T13)</f>
        <v>9984465</v>
      </c>
      <c r="U14" s="184">
        <f>IFERROR(T14/L14,"-")</f>
        <v>4186.358490566</v>
      </c>
      <c r="V14" s="184">
        <f>IFERROR(T14/R14,"-")</f>
        <v>42128.544303797</v>
      </c>
      <c r="W14" s="184">
        <f>T14-H14</f>
        <v>9984465</v>
      </c>
      <c r="X14" s="46" t="str">
        <f>T14/H14</f>
        <v>0</v>
      </c>
      <c r="Y14" s="59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