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<sst xmlns="http://schemas.openxmlformats.org/spreadsheetml/2006/main" uniqueCount="321">
  <si>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08月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</si>
  <si>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</si>
  <si>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</si>
  <si>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</si>
  <si>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</si>
  <si>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</si>
  <si>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</si>
  <si>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</si>
  <si>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</si>
  <si>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</si>
  <si>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</si>
  <si>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</si>
  <si>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</si>
  <si>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</si>
  <si>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</si>
  <si>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</si>
  <si>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</si>
  <si>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</si>
  <si>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</si>
  <si>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</si>
  <si>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</si>
  <si>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</si>
  <si>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</si>
  <si>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</si>
  <si>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</si>
  <si>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</si>
  <si>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</si>
  <si>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</si>
  <si>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</si>
  <si>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</si>
  <si>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</si>
  <si>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</si>
  <si>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</si>
  <si>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</si>
  <si>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</si>
  <si>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</si>
  <si>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</si>
  <si>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</si>
  <si>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</si>
  <si>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</si>
  <si>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</si>
  <si>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</si>
  <si>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</si>
  <si>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</si>
  <si>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</si>
  <si>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</si>
  <si>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</si>
  <si>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</si>
  <si>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</si>
  <si>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</si>
  <si>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</si>
  <si>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</si>
  <si>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</si>
  <si>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</si>
  <si>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</si>
  <si>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</si>
  <si>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</si>
  <si>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ic3927</t>
  </si>
  <si>
    <t>インターカラー</t>
  </si>
  <si>
    <t>DVDパッケージ＿ストーリー版（晶エリー）</t>
  </si>
  <si>
    <t>え美熟女が</t>
  </si>
  <si>
    <t>lp03</t>
  </si>
  <si>
    <t>サンスポ関東</t>
  </si>
  <si>
    <t>全5段つかみ15段</t>
  </si>
  <si>
    <t>1～15日</t>
  </si>
  <si>
    <t>ic3928</t>
  </si>
  <si>
    <t>空電</t>
  </si>
  <si>
    <t>ic3929</t>
  </si>
  <si>
    <t>半5段つかみ15段</t>
  </si>
  <si>
    <t>ic3930</t>
  </si>
  <si>
    <t>ln_ink1013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</si>
  <si>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</si>
  <si>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</si>
  <si>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</si>
  <si>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</si>
  <si>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ic3931</t>
  </si>
  <si>
    <t>ln_ink1014</t>
  </si>
  <si>
    <t>ic3932</t>
  </si>
  <si>
    <t>ic3933</t>
  </si>
  <si>
    <t>老人ホーム版（高宮菜々子）</t>
  </si>
  <si>
    <t>出会いリクルート80歳まで応募可</t>
  </si>
  <si>
    <t>サンスポ関西</t>
  </si>
  <si>
    <t>ic3934</t>
  </si>
  <si>
    <t>ic3935</t>
  </si>
  <si>
    <t>ic3936</t>
  </si>
  <si>
    <t>ln_ink1019</t>
  </si>
  <si>
    <t>右女9版(ヘスティア)(LINEver)（晶エリー）</t>
  </si>
  <si>
    <t>白髪まじりの男性に出会いたい女性がLINEを待ってる</t>
  </si>
  <si>
    <t>ic3937</t>
  </si>
  <si>
    <t>ln_ink1020</t>
  </si>
  <si>
    <t>ic3938</t>
  </si>
  <si>
    <t>ln_ink1021</t>
  </si>
  <si>
    <t>セレブ逆援版(LINEver)（藤井レイラ）</t>
  </si>
  <si>
    <t>女性がリードします</t>
  </si>
  <si>
    <t>スポーツ報知関東</t>
  </si>
  <si>
    <t>全5段つかみ4回</t>
  </si>
  <si>
    <t>ic3939</t>
  </si>
  <si>
    <t>右女9版(ヘスティア)（晶エリー）</t>
  </si>
  <si>
    <t>ic3941</t>
  </si>
  <si>
    <t>(空電共通)</t>
  </si>
  <si>
    <t>ic3942</t>
  </si>
  <si>
    <t>どこ見てるの？版（高宮菜々子）</t>
  </si>
  <si>
    <t>そのマッチングアプリで出会えてる？</t>
  </si>
  <si>
    <t>東スポ</t>
  </si>
  <si>
    <t>1C煙突</t>
  </si>
  <si>
    <t>8月19日(月)</t>
  </si>
  <si>
    <t>ic3943</t>
  </si>
  <si>
    <t>中京スポーツ</t>
  </si>
  <si>
    <t>ic3944</t>
  </si>
  <si>
    <t>大スポ</t>
  </si>
  <si>
    <t>ic3945</t>
  </si>
  <si>
    <t>九スポ</t>
  </si>
  <si>
    <t>8月20日(火)</t>
  </si>
  <si>
    <t>ic3946</t>
  </si>
  <si>
    <t>空電 (共通)</t>
  </si>
  <si>
    <t>ln_ink1023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</si>
  <si>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</si>
  <si>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</si>
  <si>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</si>
  <si>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</si>
  <si>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</si>
  <si>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ic3947</t>
  </si>
  <si>
    <t>求人風（高宮菜々子）</t>
  </si>
  <si>
    <t>「出会い不足解消に〇〇」</t>
  </si>
  <si>
    <t>ln_ink1024</t>
  </si>
  <si>
    <t>再婚&amp;理解者版(LINEver)（高宮菜々子）</t>
  </si>
  <si>
    <t>再婚&amp;理解者(LINEver)</t>
  </si>
  <si>
    <t>ic3948</t>
  </si>
  <si>
    <t>デリヘル版3（高宮菜々子）</t>
  </si>
  <si>
    <t>70歳までの出会いお手伝い</t>
  </si>
  <si>
    <t>ic3949</t>
  </si>
  <si>
    <t>ln_ink1025</t>
  </si>
  <si>
    <t>電話orライン２(LINEver)（高宮菜々子）</t>
  </si>
  <si>
    <t>出会いの力を</t>
  </si>
  <si>
    <t>ニッカン関西</t>
  </si>
  <si>
    <t>半2段つかみ10段保証</t>
  </si>
  <si>
    <t>1～10日</t>
  </si>
  <si>
    <t>ic3950</t>
  </si>
  <si>
    <t>興奮版（高宮菜々子）</t>
  </si>
  <si>
    <t>学生いませんギャルもいません熟女熟女熟女熟女</t>
  </si>
  <si>
    <t>11～20日</t>
  </si>
  <si>
    <t>ln_ink1026</t>
  </si>
  <si>
    <t>21～31日</t>
  </si>
  <si>
    <t>ic3951</t>
  </si>
  <si>
    <t>ln_ink1027</t>
  </si>
  <si>
    <t>雑誌版SPA(LINEver)（藤井レイラ）</t>
  </si>
  <si>
    <t>マカより効果的エロい熟女が誘ってくる魅力的なサイト</t>
  </si>
  <si>
    <t>スポーツ報知関西　1回目</t>
  </si>
  <si>
    <t>4C終面雑報</t>
  </si>
  <si>
    <t>ic3952</t>
  </si>
  <si>
    <t>登録すれば恋が始まる（高宮菜々子）</t>
  </si>
  <si>
    <t>60歳以上の男性パートナー探し</t>
  </si>
  <si>
    <t>スポーツ報知関西　2回目</t>
  </si>
  <si>
    <t>ln_ink1028</t>
  </si>
  <si>
    <t>密会版(LINEver)（晶エリー）</t>
  </si>
  <si>
    <t>ほぼ初体験</t>
  </si>
  <si>
    <t>スポーツ報知関西　3回目</t>
  </si>
  <si>
    <t>ln_ink1029</t>
  </si>
  <si>
    <t>タイプ問いかけ版(LINEver)（複数）</t>
  </si>
  <si>
    <t>出会い求める50代以上</t>
  </si>
  <si>
    <t>スポーツ報知関西　4回目</t>
  </si>
  <si>
    <t>ic3953</t>
  </si>
  <si>
    <t>旧デイリー版（晶エリー）</t>
  </si>
  <si>
    <t>もう50代の熟女だけど</t>
  </si>
  <si>
    <t>スポーツ報知関西　5回目</t>
  </si>
  <si>
    <t>ln_ink1030</t>
  </si>
  <si>
    <t>女優大版１(LINEver)（藤井レイラ）</t>
  </si>
  <si>
    <t>出会い探しは</t>
  </si>
  <si>
    <t>スポーツ報知関西　6回目</t>
  </si>
  <si>
    <t>ln_ink1031</t>
  </si>
  <si>
    <t>いろいろな疑問版(LINEver)（高宮菜々子）</t>
  </si>
  <si>
    <t>登録すればわかります</t>
  </si>
  <si>
    <t>スポーツ報知関西　7回目</t>
  </si>
  <si>
    <t>ic3954</t>
  </si>
  <si>
    <t>雑誌版SPA（藤井レイラ）</t>
  </si>
  <si>
    <t>スポーツ報知関西　8回目</t>
  </si>
  <si>
    <t>ic3955</t>
  </si>
  <si>
    <t>共通</t>
  </si>
  <si>
    <t>ln_ink1032</t>
  </si>
  <si>
    <t>エッチの後に愛版(LINEver)（高宮菜々子）</t>
  </si>
  <si>
    <t>おじさんとためしたい</t>
  </si>
  <si>
    <t>アダルト面4C大雑4～5回</t>
  </si>
  <si>
    <t>8月02日(金)</t>
  </si>
  <si>
    <t>ic3956</t>
  </si>
  <si>
    <t>欲におぼれた女版（複数）</t>
  </si>
  <si>
    <t>私を見て‼</t>
  </si>
  <si>
    <t>8月09日(金)</t>
  </si>
  <si>
    <t>ln_ink1033</t>
  </si>
  <si>
    <t>熟女がエロくて版１(LINEver)（複数）</t>
  </si>
  <si>
    <t>LINE友だち登録で簡単</t>
  </si>
  <si>
    <t>8月16日(金)</t>
  </si>
  <si>
    <t>ic3977</t>
  </si>
  <si>
    <t>女性すげ～版（複数）</t>
  </si>
  <si>
    <t>濃密な出会いをしてもいい</t>
  </si>
  <si>
    <t>8月23日(金)</t>
  </si>
  <si>
    <t>ic3957</t>
  </si>
  <si>
    <t>ic3958</t>
  </si>
  <si>
    <t>マルチカラー版（高宮菜々子）</t>
  </si>
  <si>
    <t>即日デート可能</t>
  </si>
  <si>
    <t>アダルト面4C全3段</t>
  </si>
  <si>
    <t>8月26日(月)</t>
  </si>
  <si>
    <t>ic3959</t>
  </si>
  <si>
    <t>ln_ink1034</t>
  </si>
  <si>
    <t>エロくたっていいじゃない版(LINEver)（高宮菜々子）</t>
  </si>
  <si>
    <t>おじさんだもん</t>
  </si>
  <si>
    <t>ic3960</t>
  </si>
  <si>
    <t>ln_ink1035</t>
  </si>
  <si>
    <t>寂しい女たち版(LINEver)（フリー女性②）</t>
  </si>
  <si>
    <t>私じゃダメですか尻画像</t>
  </si>
  <si>
    <t>ic3961</t>
  </si>
  <si>
    <t>即ヤリ版（高宮菜々子）</t>
  </si>
  <si>
    <t>魅惑の体験</t>
  </si>
  <si>
    <t>ic3978</t>
  </si>
  <si>
    <t>寂しい女たち版（ー）</t>
  </si>
  <si>
    <t>私じゃダメですか</t>
  </si>
  <si>
    <t>8月31日(土)</t>
  </si>
  <si>
    <t>ic3962</t>
  </si>
  <si>
    <t>ln_ink1036</t>
  </si>
  <si>
    <t>ヤリもく限定版(LINEver)（晶エリー）</t>
  </si>
  <si>
    <t>真面目な出会いはお断り</t>
  </si>
  <si>
    <t>ic3963</t>
  </si>
  <si>
    <t>ヤリモクじゃダメですか（フリー女性⑧）</t>
  </si>
  <si>
    <t>高速マッチング恋愛</t>
  </si>
  <si>
    <t>ln_ink1037</t>
  </si>
  <si>
    <t>令和最新版(LINEver)（複数）</t>
  </si>
  <si>
    <t>熟女の祭典</t>
  </si>
  <si>
    <t>ic3964</t>
  </si>
  <si>
    <t>青春写メ加工版（藤井レイラ）</t>
  </si>
  <si>
    <t>第二の人生を楽しむなら</t>
  </si>
  <si>
    <t>ic3979</t>
  </si>
  <si>
    <t>密会版（晶エリー）</t>
  </si>
  <si>
    <t>ic3965</t>
  </si>
  <si>
    <t>ln_ink1038</t>
  </si>
  <si>
    <t>携帯版(LINEver)（高宮菜々子）</t>
  </si>
  <si>
    <t>手間いらずのオヤジ向け出会い場！(LINEver)</t>
  </si>
  <si>
    <t>全5段</t>
  </si>
  <si>
    <t>8月12日(月)</t>
  </si>
  <si>
    <t>ic3966</t>
  </si>
  <si>
    <t>ic3967</t>
  </si>
  <si>
    <t>スポニチ関西</t>
  </si>
  <si>
    <t>ic3968</t>
  </si>
  <si>
    <t>ln_ink1039</t>
  </si>
  <si>
    <t>1C終面全5段</t>
  </si>
  <si>
    <t>8月04日(日)</t>
  </si>
  <si>
    <t>ic3969</t>
  </si>
  <si>
    <t>ic3970</t>
  </si>
  <si>
    <t>朝活版（晶エリー）</t>
  </si>
  <si>
    <t>54歳男性に彼女ができた朝活とは？</t>
  </si>
  <si>
    <t>8月24日(土)</t>
  </si>
  <si>
    <t>ic3971</t>
  </si>
  <si>
    <t>ic3972</t>
  </si>
  <si>
    <t>選べる出会い版（藤井レイラ）</t>
  </si>
  <si>
    <t>圧倒的マッチング率</t>
  </si>
  <si>
    <t>デイリースポーツ関西</t>
  </si>
  <si>
    <t>4C終面全5段</t>
  </si>
  <si>
    <t>8月03日(土)</t>
  </si>
  <si>
    <t>ic3973</t>
  </si>
  <si>
    <t>ln_ink1040</t>
  </si>
  <si>
    <t>セレブ逆援版P(LINEver)（藤井レイラ）</t>
  </si>
  <si>
    <t>8月10日(土)</t>
  </si>
  <si>
    <t>ic3974</t>
  </si>
  <si>
    <t>ic3975</t>
  </si>
  <si>
    <t>8月18日(日)</t>
  </si>
  <si>
    <t>ic3976</t>
  </si>
  <si>
    <t>新聞 TOTAL</t>
  </si>
  <si>
    <t>●雑誌 広告</t>
  </si>
  <si>
    <t>ad872</t>
  </si>
  <si>
    <t>アドライヴ</t>
  </si>
  <si>
    <t>徳間書店</t>
  </si>
  <si>
    <t>DVD-袋専用セリフアレンジ黒_エロ-ヘスティア</t>
  </si>
  <si>
    <t>lp07</t>
  </si>
  <si>
    <t>アサヒ芸能.1W火</t>
  </si>
  <si>
    <t>DVD袋裏4C</t>
  </si>
  <si>
    <t>8月06日(火)</t>
  </si>
  <si>
    <t>ad873</t>
  </si>
  <si>
    <t>ln_adn053</t>
  </si>
  <si>
    <t>大洋図書</t>
  </si>
  <si>
    <t>2P逆ナンされたい男版_LINE版</t>
  </si>
  <si>
    <t>実話ナックルズGOLD ドキュメント</t>
  </si>
  <si>
    <t>1C2P</t>
  </si>
  <si>
    <t>ad874</t>
  </si>
  <si>
    <t>ln_adn054</t>
  </si>
  <si>
    <t>5P50代が絶対にヤレる出会い系版_LINE版</t>
  </si>
  <si>
    <t>臨時増刊ラヴァーズ</t>
  </si>
  <si>
    <t>1C5P</t>
  </si>
  <si>
    <t>8月21日(水)</t>
  </si>
  <si>
    <t>ad875</t>
  </si>
  <si>
    <t>ln_adn055</t>
  </si>
  <si>
    <t>日本ジャーナル出版</t>
  </si>
  <si>
    <t>1P出会いノウハウ版_LINE版</t>
  </si>
  <si>
    <t>週刊実話増刊「実話ザ・タブー」</t>
  </si>
  <si>
    <t>表4</t>
  </si>
  <si>
    <t>8月28日(水)</t>
  </si>
  <si>
    <t>ad876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</si>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</sst>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0.21764705882353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12</v>
      </c>
      <c r="M6" s="80">
        <v>0</v>
      </c>
      <c r="N6" s="80">
        <v>51</v>
      </c>
      <c r="O6" s="91">
        <v>1</v>
      </c>
      <c r="P6" s="92">
        <v>0</v>
      </c>
      <c r="Q6" s="93">
        <f>O6+P6</f>
        <v>1</v>
      </c>
      <c r="R6" s="81">
        <f>IFERROR(Q6/N6,"-")</f>
        <v>0.019607843137255</v>
      </c>
      <c r="S6" s="80">
        <v>0</v>
      </c>
      <c r="T6" s="80">
        <v>0</v>
      </c>
      <c r="U6" s="81">
        <f>IFERROR(T6/(Q6),"-")</f>
        <v>0</v>
      </c>
      <c r="V6" s="82">
        <f>IFERROR(K6/SUM(Q6:Q21),"-")</f>
        <v>14166.666666667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-266000</v>
      </c>
      <c r="AC6" s="85">
        <f>SUM(Y6:Y21)/SUM(K6:K21)</f>
        <v>0.21764705882353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30</v>
      </c>
      <c r="M7" s="80">
        <v>20</v>
      </c>
      <c r="N7" s="80">
        <v>10</v>
      </c>
      <c r="O7" s="91">
        <v>2</v>
      </c>
      <c r="P7" s="92">
        <v>0</v>
      </c>
      <c r="Q7" s="93">
        <f>O7+P7</f>
        <v>2</v>
      </c>
      <c r="R7" s="81">
        <f>IFERROR(Q7/N7,"-")</f>
        <v>0.2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1</v>
      </c>
      <c r="O10" s="91">
        <v>1</v>
      </c>
      <c r="P10" s="92">
        <v>0</v>
      </c>
      <c r="Q10" s="93">
        <f>O10+P10</f>
        <v>1</v>
      </c>
      <c r="R10" s="81">
        <f>IFERROR(Q10/N10,"-")</f>
        <v>1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1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15</v>
      </c>
      <c r="M11" s="80">
        <v>7</v>
      </c>
      <c r="N11" s="80">
        <v>1</v>
      </c>
      <c r="O11" s="91">
        <v>2</v>
      </c>
      <c r="P11" s="92">
        <v>0</v>
      </c>
      <c r="Q11" s="93">
        <f>O11+P11</f>
        <v>2</v>
      </c>
      <c r="R11" s="81">
        <f>IFERROR(Q11/N11,"-")</f>
        <v>2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31000</v>
      </c>
      <c r="Z11" s="187">
        <f>IFERROR(Y11/Q11,"-")</f>
        <v>15500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>
        <v>1</v>
      </c>
      <c r="BR11" s="122">
        <f>IFERROR(BQ11/BO11,"-")</f>
        <v>1</v>
      </c>
      <c r="BS11" s="123">
        <v>284000</v>
      </c>
      <c r="BT11" s="124">
        <f>IFERROR(BS11/BO11,"-")</f>
        <v>284000</v>
      </c>
      <c r="BU11" s="125"/>
      <c r="BV11" s="125"/>
      <c r="BW11" s="125">
        <v>1</v>
      </c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31000</v>
      </c>
      <c r="CR11" s="141">
        <v>284000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3</v>
      </c>
      <c r="M14" s="80">
        <v>0</v>
      </c>
      <c r="N14" s="80">
        <v>9</v>
      </c>
      <c r="O14" s="91">
        <v>3</v>
      </c>
      <c r="P14" s="92">
        <v>0</v>
      </c>
      <c r="Q14" s="93">
        <f>O14+P14</f>
        <v>3</v>
      </c>
      <c r="R14" s="81">
        <f>IFERROR(Q14/N14,"-")</f>
        <v>0.33333333333333</v>
      </c>
      <c r="S14" s="80">
        <v>0</v>
      </c>
      <c r="T14" s="80">
        <v>1</v>
      </c>
      <c r="U14" s="81">
        <f>IFERROR(T14/(Q14),"-")</f>
        <v>0.33333333333333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0.33333333333333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2</v>
      </c>
      <c r="BY14" s="127">
        <f>IF(Q14=0,"",IF(BX14=0,"",(BX14/Q14)))</f>
        <v>0.66666666666667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13</v>
      </c>
      <c r="M15" s="80">
        <v>10</v>
      </c>
      <c r="N15" s="80">
        <v>1</v>
      </c>
      <c r="O15" s="91">
        <v>1</v>
      </c>
      <c r="P15" s="92">
        <v>0</v>
      </c>
      <c r="Q15" s="93">
        <f>O15+P15</f>
        <v>1</v>
      </c>
      <c r="R15" s="81">
        <f>IFERROR(Q15/N15,"-")</f>
        <v>1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1</v>
      </c>
      <c r="M17" s="80">
        <v>1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10</v>
      </c>
      <c r="P18" s="92">
        <v>0</v>
      </c>
      <c r="Q18" s="93">
        <f>O18+P18</f>
        <v>10</v>
      </c>
      <c r="R18" s="81" t="str">
        <f>IFERROR(Q18/N18,"-")</f>
        <v>-</v>
      </c>
      <c r="S18" s="80">
        <v>1</v>
      </c>
      <c r="T18" s="80">
        <v>2</v>
      </c>
      <c r="U18" s="81">
        <f>IFERROR(T18/(Q18),"-")</f>
        <v>0.2</v>
      </c>
      <c r="V18" s="82"/>
      <c r="W18" s="83">
        <v>1</v>
      </c>
      <c r="X18" s="81">
        <f>IF(Q18=0,"-",W18/Q18)</f>
        <v>0.1</v>
      </c>
      <c r="Y18" s="186">
        <v>43000</v>
      </c>
      <c r="Z18" s="187">
        <f>IFERROR(Y18/Q18,"-")</f>
        <v>4300</v>
      </c>
      <c r="AA18" s="187">
        <f>IFERROR(Y18/W18,"-")</f>
        <v>43000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0.2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4</v>
      </c>
      <c r="BY18" s="127">
        <f>IF(Q18=0,"",IF(BX18=0,"",(BX18/Q18)))</f>
        <v>0.4</v>
      </c>
      <c r="BZ18" s="128">
        <v>1</v>
      </c>
      <c r="CA18" s="129">
        <f>IFERROR(BZ18/BX18,"-")</f>
        <v>0.25</v>
      </c>
      <c r="CB18" s="130">
        <v>43000</v>
      </c>
      <c r="CC18" s="131">
        <f>IFERROR(CB18/BX18,"-")</f>
        <v>10750</v>
      </c>
      <c r="CD18" s="132"/>
      <c r="CE18" s="132"/>
      <c r="CF18" s="132">
        <v>1</v>
      </c>
      <c r="CG18" s="133">
        <v>2</v>
      </c>
      <c r="CH18" s="134">
        <f>IF(Q18=0,"",IF(CG18=0,"",(CG18/Q18)))</f>
        <v>0.2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43000</v>
      </c>
      <c r="CR18" s="141">
        <v>43000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45</v>
      </c>
      <c r="M19" s="80">
        <v>26</v>
      </c>
      <c r="N19" s="80">
        <v>9</v>
      </c>
      <c r="O19" s="91">
        <v>1</v>
      </c>
      <c r="P19" s="92">
        <v>0</v>
      </c>
      <c r="Q19" s="93">
        <f>O19+P19</f>
        <v>1</v>
      </c>
      <c r="R19" s="81">
        <f>IFERROR(Q19/N19,"-")</f>
        <v>0.11111111111111</v>
      </c>
      <c r="S19" s="80">
        <v>1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>
        <v>1</v>
      </c>
      <c r="CJ19" s="136">
        <f>IFERROR(CI19/CG19,"-")</f>
        <v>1</v>
      </c>
      <c r="CK19" s="137">
        <v>26000</v>
      </c>
      <c r="CL19" s="138">
        <f>IFERROR(CK19/CG19,"-")</f>
        <v>26000</v>
      </c>
      <c r="CM19" s="139"/>
      <c r="CN19" s="139"/>
      <c r="CO19" s="139">
        <v>1</v>
      </c>
      <c r="CP19" s="140">
        <v>0</v>
      </c>
      <c r="CQ19" s="141">
        <v>0</v>
      </c>
      <c r="CR19" s="141">
        <v>26000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3</v>
      </c>
      <c r="P20" s="92">
        <v>0</v>
      </c>
      <c r="Q20" s="93">
        <f>O20+P20</f>
        <v>3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2</v>
      </c>
      <c r="BP20" s="120">
        <f>IF(Q20=0,"",IF(BO20=0,"",(BO20/Q20)))</f>
        <v>0.66666666666667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31</v>
      </c>
      <c r="M21" s="80">
        <v>18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0.56595744680851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73</v>
      </c>
      <c r="H22" s="89" t="s">
        <v>94</v>
      </c>
      <c r="I22" s="89" t="s">
        <v>95</v>
      </c>
      <c r="J22" s="89"/>
      <c r="K22" s="181">
        <v>235000</v>
      </c>
      <c r="L22" s="80">
        <v>0</v>
      </c>
      <c r="M22" s="80">
        <v>0</v>
      </c>
      <c r="N22" s="80">
        <v>0</v>
      </c>
      <c r="O22" s="91">
        <v>8</v>
      </c>
      <c r="P22" s="92">
        <v>0</v>
      </c>
      <c r="Q22" s="93">
        <f>O22+P22</f>
        <v>8</v>
      </c>
      <c r="R22" s="81" t="str">
        <f>IFERROR(Q22/N22,"-")</f>
        <v>-</v>
      </c>
      <c r="S22" s="80">
        <v>2</v>
      </c>
      <c r="T22" s="80">
        <v>3</v>
      </c>
      <c r="U22" s="81">
        <f>IFERROR(T22/(Q22),"-")</f>
        <v>0.375</v>
      </c>
      <c r="V22" s="82">
        <f>IFERROR(K22/SUM(Q22:Q24),"-")</f>
        <v>14687.5</v>
      </c>
      <c r="W22" s="83">
        <v>1</v>
      </c>
      <c r="X22" s="81">
        <f>IF(Q22=0,"-",W22/Q22)</f>
        <v>0.125</v>
      </c>
      <c r="Y22" s="186">
        <v>28000</v>
      </c>
      <c r="Z22" s="187">
        <f>IFERROR(Y22/Q22,"-")</f>
        <v>3500</v>
      </c>
      <c r="AA22" s="187">
        <f>IFERROR(Y22/W22,"-")</f>
        <v>28000</v>
      </c>
      <c r="AB22" s="181">
        <f>SUM(Y22:Y24)-SUM(K22:K24)</f>
        <v>-102000</v>
      </c>
      <c r="AC22" s="85">
        <f>SUM(Y22:Y24)/SUM(K22:K24)</f>
        <v>0.56595744680851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4</v>
      </c>
      <c r="BY22" s="127">
        <f>IF(Q22=0,"",IF(BX22=0,"",(BX22/Q22)))</f>
        <v>0.5</v>
      </c>
      <c r="BZ22" s="128">
        <v>1</v>
      </c>
      <c r="CA22" s="129">
        <f>IFERROR(BZ22/BX22,"-")</f>
        <v>0.25</v>
      </c>
      <c r="CB22" s="130">
        <v>28000</v>
      </c>
      <c r="CC22" s="131">
        <f>IFERROR(CB22/BX22,"-")</f>
        <v>7000</v>
      </c>
      <c r="CD22" s="132"/>
      <c r="CE22" s="132"/>
      <c r="CF22" s="132">
        <v>1</v>
      </c>
      <c r="CG22" s="133">
        <v>2</v>
      </c>
      <c r="CH22" s="134">
        <f>IF(Q22=0,"",IF(CG22=0,"",(CG22/Q22)))</f>
        <v>0.25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28000</v>
      </c>
      <c r="CR22" s="141">
        <v>28000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96</v>
      </c>
      <c r="C23" s="189" t="s">
        <v>58</v>
      </c>
      <c r="D23" s="189"/>
      <c r="E23" s="189" t="s">
        <v>97</v>
      </c>
      <c r="F23" s="189" t="s">
        <v>87</v>
      </c>
      <c r="G23" s="189" t="s">
        <v>61</v>
      </c>
      <c r="H23" s="89"/>
      <c r="I23" s="89" t="s">
        <v>95</v>
      </c>
      <c r="J23" s="89"/>
      <c r="K23" s="181"/>
      <c r="L23" s="80">
        <v>8</v>
      </c>
      <c r="M23" s="80">
        <v>0</v>
      </c>
      <c r="N23" s="80">
        <v>27</v>
      </c>
      <c r="O23" s="91">
        <v>3</v>
      </c>
      <c r="P23" s="92">
        <v>0</v>
      </c>
      <c r="Q23" s="93">
        <f>O23+P23</f>
        <v>3</v>
      </c>
      <c r="R23" s="81">
        <f>IFERROR(Q23/N23,"-")</f>
        <v>0.11111111111111</v>
      </c>
      <c r="S23" s="80">
        <v>1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105000</v>
      </c>
      <c r="Z23" s="187">
        <f>IFERROR(Y23/Q23,"-")</f>
        <v>35000</v>
      </c>
      <c r="AA23" s="187">
        <f>IFERROR(Y23/W23,"-")</f>
        <v>105000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0.66666666666667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0.33333333333333</v>
      </c>
      <c r="BZ23" s="128">
        <v>1</v>
      </c>
      <c r="CA23" s="129">
        <f>IFERROR(BZ23/BX23,"-")</f>
        <v>1</v>
      </c>
      <c r="CB23" s="130">
        <v>105000</v>
      </c>
      <c r="CC23" s="131">
        <f>IFERROR(CB23/BX23,"-")</f>
        <v>105000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105000</v>
      </c>
      <c r="CR23" s="141">
        <v>105000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/>
      <c r="B24" s="189" t="s">
        <v>98</v>
      </c>
      <c r="C24" s="189" t="s">
        <v>58</v>
      </c>
      <c r="D24" s="189"/>
      <c r="E24" s="189" t="s">
        <v>99</v>
      </c>
      <c r="F24" s="189" t="s">
        <v>99</v>
      </c>
      <c r="G24" s="189" t="s">
        <v>66</v>
      </c>
      <c r="H24" s="89"/>
      <c r="I24" s="89"/>
      <c r="J24" s="89"/>
      <c r="K24" s="181"/>
      <c r="L24" s="80">
        <v>72</v>
      </c>
      <c r="M24" s="80">
        <v>29</v>
      </c>
      <c r="N24" s="80">
        <v>15</v>
      </c>
      <c r="O24" s="91">
        <v>5</v>
      </c>
      <c r="P24" s="92">
        <v>0</v>
      </c>
      <c r="Q24" s="93">
        <f>O24+P24</f>
        <v>5</v>
      </c>
      <c r="R24" s="81">
        <f>IFERROR(Q24/N24,"-")</f>
        <v>0.33333333333333</v>
      </c>
      <c r="S24" s="80">
        <v>1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0.2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0.2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3</v>
      </c>
      <c r="CH24" s="134">
        <f>IF(Q24=0,"",IF(CG24=0,"",(CG24/Q24)))</f>
        <v>0.6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</v>
      </c>
      <c r="B25" s="189" t="s">
        <v>100</v>
      </c>
      <c r="C25" s="189" t="s">
        <v>58</v>
      </c>
      <c r="D25" s="189"/>
      <c r="E25" s="189" t="s">
        <v>101</v>
      </c>
      <c r="F25" s="189" t="s">
        <v>102</v>
      </c>
      <c r="G25" s="189" t="s">
        <v>61</v>
      </c>
      <c r="H25" s="89" t="s">
        <v>103</v>
      </c>
      <c r="I25" s="89" t="s">
        <v>104</v>
      </c>
      <c r="J25" s="89" t="s">
        <v>105</v>
      </c>
      <c r="K25" s="181">
        <v>300000</v>
      </c>
      <c r="L25" s="80">
        <v>0</v>
      </c>
      <c r="M25" s="80">
        <v>0</v>
      </c>
      <c r="N25" s="80">
        <v>5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>
        <f>IFERROR(K25/SUM(Q25:Q29),"-")</f>
        <v>60000</v>
      </c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>
        <f>SUM(Y25:Y29)-SUM(K25:K29)</f>
        <v>-300000</v>
      </c>
      <c r="AC25" s="85">
        <f>SUM(Y25:Y29)/SUM(K25:K29)</f>
        <v>0</v>
      </c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 t="s">
        <v>107</v>
      </c>
      <c r="I26" s="89" t="s">
        <v>104</v>
      </c>
      <c r="J26" s="89" t="s">
        <v>105</v>
      </c>
      <c r="K26" s="181"/>
      <c r="L26" s="80">
        <v>2</v>
      </c>
      <c r="M26" s="80">
        <v>0</v>
      </c>
      <c r="N26" s="80">
        <v>9</v>
      </c>
      <c r="O26" s="91">
        <v>0</v>
      </c>
      <c r="P26" s="92">
        <v>0</v>
      </c>
      <c r="Q26" s="93">
        <f>O26+P26</f>
        <v>0</v>
      </c>
      <c r="R26" s="81">
        <f>IFERROR(Q26/N26,"-")</f>
        <v>0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108</v>
      </c>
      <c r="C27" s="189" t="s">
        <v>58</v>
      </c>
      <c r="D27" s="189"/>
      <c r="E27" s="189" t="s">
        <v>101</v>
      </c>
      <c r="F27" s="189" t="s">
        <v>102</v>
      </c>
      <c r="G27" s="189" t="s">
        <v>61</v>
      </c>
      <c r="H27" s="89" t="s">
        <v>109</v>
      </c>
      <c r="I27" s="89" t="s">
        <v>104</v>
      </c>
      <c r="J27" s="89" t="s">
        <v>105</v>
      </c>
      <c r="K27" s="181"/>
      <c r="L27" s="80">
        <v>1</v>
      </c>
      <c r="M27" s="80">
        <v>0</v>
      </c>
      <c r="N27" s="80">
        <v>4</v>
      </c>
      <c r="O27" s="91">
        <v>1</v>
      </c>
      <c r="P27" s="92">
        <v>0</v>
      </c>
      <c r="Q27" s="93">
        <f>O27+P27</f>
        <v>1</v>
      </c>
      <c r="R27" s="81">
        <f>IFERROR(Q27/N27,"-")</f>
        <v>0.25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110</v>
      </c>
      <c r="C28" s="189" t="s">
        <v>58</v>
      </c>
      <c r="D28" s="189"/>
      <c r="E28" s="189" t="s">
        <v>101</v>
      </c>
      <c r="F28" s="189" t="s">
        <v>102</v>
      </c>
      <c r="G28" s="189" t="s">
        <v>61</v>
      </c>
      <c r="H28" s="89" t="s">
        <v>111</v>
      </c>
      <c r="I28" s="89" t="s">
        <v>104</v>
      </c>
      <c r="J28" s="89" t="s">
        <v>112</v>
      </c>
      <c r="K28" s="181"/>
      <c r="L28" s="80">
        <v>8</v>
      </c>
      <c r="M28" s="80">
        <v>0</v>
      </c>
      <c r="N28" s="80">
        <v>16</v>
      </c>
      <c r="O28" s="91">
        <v>3</v>
      </c>
      <c r="P28" s="92">
        <v>0</v>
      </c>
      <c r="Q28" s="93">
        <f>O28+P28</f>
        <v>3</v>
      </c>
      <c r="R28" s="81">
        <f>IFERROR(Q28/N28,"-")</f>
        <v>0.1875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0.66666666666667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99</v>
      </c>
      <c r="F29" s="189" t="s">
        <v>99</v>
      </c>
      <c r="G29" s="189" t="s">
        <v>66</v>
      </c>
      <c r="H29" s="89" t="s">
        <v>114</v>
      </c>
      <c r="I29" s="89"/>
      <c r="J29" s="89"/>
      <c r="K29" s="181"/>
      <c r="L29" s="80">
        <v>26</v>
      </c>
      <c r="M29" s="80">
        <v>8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1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0.1275</v>
      </c>
      <c r="B30" s="189" t="s">
        <v>115</v>
      </c>
      <c r="C30" s="189" t="s">
        <v>58</v>
      </c>
      <c r="D30" s="189"/>
      <c r="E30" s="189" t="s">
        <v>116</v>
      </c>
      <c r="F30" s="189" t="s">
        <v>117</v>
      </c>
      <c r="G30" s="189" t="s">
        <v>73</v>
      </c>
      <c r="H30" s="89" t="s">
        <v>118</v>
      </c>
      <c r="I30" s="89" t="s">
        <v>119</v>
      </c>
      <c r="J30" s="89" t="s">
        <v>120</v>
      </c>
      <c r="K30" s="181">
        <v>400000</v>
      </c>
      <c r="L30" s="80">
        <v>0</v>
      </c>
      <c r="M30" s="80">
        <v>0</v>
      </c>
      <c r="N30" s="80">
        <v>0</v>
      </c>
      <c r="O30" s="91">
        <v>5</v>
      </c>
      <c r="P30" s="92">
        <v>0</v>
      </c>
      <c r="Q30" s="93">
        <f>O30+P30</f>
        <v>5</v>
      </c>
      <c r="R30" s="81" t="str">
        <f>IFERROR(Q30/N30,"-")</f>
        <v>-</v>
      </c>
      <c r="S30" s="80">
        <v>0</v>
      </c>
      <c r="T30" s="80">
        <v>1</v>
      </c>
      <c r="U30" s="81">
        <f>IFERROR(T30/(Q30),"-")</f>
        <v>0.2</v>
      </c>
      <c r="V30" s="82">
        <f>IFERROR(K30/SUM(Q30:Q34),"-")</f>
        <v>25000</v>
      </c>
      <c r="W30" s="83">
        <v>1</v>
      </c>
      <c r="X30" s="81">
        <f>IF(Q30=0,"-",W30/Q30)</f>
        <v>0.2</v>
      </c>
      <c r="Y30" s="186">
        <v>30000</v>
      </c>
      <c r="Z30" s="187">
        <f>IFERROR(Y30/Q30,"-")</f>
        <v>6000</v>
      </c>
      <c r="AA30" s="187">
        <f>IFERROR(Y30/W30,"-")</f>
        <v>30000</v>
      </c>
      <c r="AB30" s="181">
        <f>SUM(Y30:Y34)-SUM(K30:K34)</f>
        <v>-349000</v>
      </c>
      <c r="AC30" s="85">
        <f>SUM(Y30:Y34)/SUM(K30:K34)</f>
        <v>0.1275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0.2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0.4</v>
      </c>
      <c r="BZ30" s="128">
        <v>1</v>
      </c>
      <c r="CA30" s="129">
        <f>IFERROR(BZ30/BX30,"-")</f>
        <v>0.5</v>
      </c>
      <c r="CB30" s="130">
        <v>30000</v>
      </c>
      <c r="CC30" s="131">
        <f>IFERROR(CB30/BX30,"-")</f>
        <v>15000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30000</v>
      </c>
      <c r="CR30" s="141">
        <v>30000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121</v>
      </c>
      <c r="C31" s="189" t="s">
        <v>58</v>
      </c>
      <c r="D31" s="189"/>
      <c r="E31" s="189" t="s">
        <v>122</v>
      </c>
      <c r="F31" s="189" t="s">
        <v>123</v>
      </c>
      <c r="G31" s="189" t="s">
        <v>61</v>
      </c>
      <c r="H31" s="89"/>
      <c r="I31" s="89" t="s">
        <v>119</v>
      </c>
      <c r="J31" s="89"/>
      <c r="K31" s="181"/>
      <c r="L31" s="80">
        <v>7</v>
      </c>
      <c r="M31" s="80">
        <v>0</v>
      </c>
      <c r="N31" s="80">
        <v>20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124</v>
      </c>
      <c r="C32" s="189" t="s">
        <v>58</v>
      </c>
      <c r="D32" s="189"/>
      <c r="E32" s="189" t="s">
        <v>125</v>
      </c>
      <c r="F32" s="189" t="s">
        <v>126</v>
      </c>
      <c r="G32" s="189" t="s">
        <v>73</v>
      </c>
      <c r="H32" s="89"/>
      <c r="I32" s="89" t="s">
        <v>119</v>
      </c>
      <c r="J32" s="89"/>
      <c r="K32" s="181"/>
      <c r="L32" s="80">
        <v>0</v>
      </c>
      <c r="M32" s="80">
        <v>0</v>
      </c>
      <c r="N32" s="80">
        <v>0</v>
      </c>
      <c r="O32" s="91">
        <v>4</v>
      </c>
      <c r="P32" s="92">
        <v>0</v>
      </c>
      <c r="Q32" s="93">
        <f>O32+P32</f>
        <v>4</v>
      </c>
      <c r="R32" s="81" t="str">
        <f>IFERROR(Q32/N32,"-")</f>
        <v>-</v>
      </c>
      <c r="S32" s="80">
        <v>1</v>
      </c>
      <c r="T32" s="80">
        <v>0</v>
      </c>
      <c r="U32" s="81">
        <f>IFERROR(T32/(Q32),"-")</f>
        <v>0</v>
      </c>
      <c r="V32" s="82"/>
      <c r="W32" s="83">
        <v>1</v>
      </c>
      <c r="X32" s="81">
        <f>IF(Q32=0,"-",W32/Q32)</f>
        <v>0.25</v>
      </c>
      <c r="Y32" s="186">
        <v>21000</v>
      </c>
      <c r="Z32" s="187">
        <f>IFERROR(Y32/Q32,"-")</f>
        <v>5250</v>
      </c>
      <c r="AA32" s="187">
        <f>IFERROR(Y32/W32,"-")</f>
        <v>21000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0.5</v>
      </c>
      <c r="BZ32" s="128">
        <v>1</v>
      </c>
      <c r="CA32" s="129">
        <f>IFERROR(BZ32/BX32,"-")</f>
        <v>0.5</v>
      </c>
      <c r="CB32" s="130">
        <v>21000</v>
      </c>
      <c r="CC32" s="131">
        <f>IFERROR(CB32/BX32,"-")</f>
        <v>10500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21000</v>
      </c>
      <c r="CR32" s="141">
        <v>21000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127</v>
      </c>
      <c r="C33" s="189" t="s">
        <v>58</v>
      </c>
      <c r="D33" s="189"/>
      <c r="E33" s="189" t="s">
        <v>128</v>
      </c>
      <c r="F33" s="189" t="s">
        <v>129</v>
      </c>
      <c r="G33" s="189" t="s">
        <v>61</v>
      </c>
      <c r="H33" s="89"/>
      <c r="I33" s="89" t="s">
        <v>119</v>
      </c>
      <c r="J33" s="89"/>
      <c r="K33" s="181"/>
      <c r="L33" s="80">
        <v>24</v>
      </c>
      <c r="M33" s="80">
        <v>0</v>
      </c>
      <c r="N33" s="80">
        <v>87</v>
      </c>
      <c r="O33" s="91">
        <v>4</v>
      </c>
      <c r="P33" s="92">
        <v>0</v>
      </c>
      <c r="Q33" s="93">
        <f>O33+P33</f>
        <v>4</v>
      </c>
      <c r="R33" s="81">
        <f>IFERROR(Q33/N33,"-")</f>
        <v>0.045977011494253</v>
      </c>
      <c r="S33" s="80">
        <v>0</v>
      </c>
      <c r="T33" s="80">
        <v>2</v>
      </c>
      <c r="U33" s="81">
        <f>IFERROR(T33/(Q33),"-")</f>
        <v>0.5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0.25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0.25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0.25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130</v>
      </c>
      <c r="C34" s="189" t="s">
        <v>58</v>
      </c>
      <c r="D34" s="189"/>
      <c r="E34" s="189" t="s">
        <v>99</v>
      </c>
      <c r="F34" s="189" t="s">
        <v>99</v>
      </c>
      <c r="G34" s="189" t="s">
        <v>66</v>
      </c>
      <c r="H34" s="89"/>
      <c r="I34" s="89"/>
      <c r="J34" s="89"/>
      <c r="K34" s="181"/>
      <c r="L34" s="80">
        <v>80</v>
      </c>
      <c r="M34" s="80">
        <v>45</v>
      </c>
      <c r="N34" s="80">
        <v>51</v>
      </c>
      <c r="O34" s="91">
        <v>3</v>
      </c>
      <c r="P34" s="92">
        <v>0</v>
      </c>
      <c r="Q34" s="93">
        <f>O34+P34</f>
        <v>3</v>
      </c>
      <c r="R34" s="81">
        <f>IFERROR(Q34/N34,"-")</f>
        <v>0.058823529411765</v>
      </c>
      <c r="S34" s="80">
        <v>0</v>
      </c>
      <c r="T34" s="80">
        <v>1</v>
      </c>
      <c r="U34" s="81">
        <f>IFERROR(T34/(Q34),"-")</f>
        <v>0.33333333333333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0.33333333333333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0.33333333333333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0.092307692307692</v>
      </c>
      <c r="B35" s="189" t="s">
        <v>131</v>
      </c>
      <c r="C35" s="189" t="s">
        <v>58</v>
      </c>
      <c r="D35" s="189"/>
      <c r="E35" s="189" t="s">
        <v>132</v>
      </c>
      <c r="F35" s="189" t="s">
        <v>133</v>
      </c>
      <c r="G35" s="189" t="s">
        <v>73</v>
      </c>
      <c r="H35" s="89" t="s">
        <v>134</v>
      </c>
      <c r="I35" s="89" t="s">
        <v>135</v>
      </c>
      <c r="J35" s="89" t="s">
        <v>136</v>
      </c>
      <c r="K35" s="181">
        <v>260000</v>
      </c>
      <c r="L35" s="80">
        <v>0</v>
      </c>
      <c r="M35" s="80">
        <v>0</v>
      </c>
      <c r="N35" s="80">
        <v>0</v>
      </c>
      <c r="O35" s="91">
        <v>4</v>
      </c>
      <c r="P35" s="92">
        <v>0</v>
      </c>
      <c r="Q35" s="93">
        <f>O35+P35</f>
        <v>4</v>
      </c>
      <c r="R35" s="81" t="str">
        <f>IFERROR(Q35/N35,"-")</f>
        <v>-</v>
      </c>
      <c r="S35" s="80">
        <v>1</v>
      </c>
      <c r="T35" s="80">
        <v>1</v>
      </c>
      <c r="U35" s="81">
        <f>IFERROR(T35/(Q35),"-")</f>
        <v>0.25</v>
      </c>
      <c r="V35" s="82">
        <f>IFERROR(K35/SUM(Q35:Q38),"-")</f>
        <v>11818.181818182</v>
      </c>
      <c r="W35" s="83">
        <v>1</v>
      </c>
      <c r="X35" s="81">
        <f>IF(Q35=0,"-",W35/Q35)</f>
        <v>0.25</v>
      </c>
      <c r="Y35" s="186">
        <v>5000</v>
      </c>
      <c r="Z35" s="187">
        <f>IFERROR(Y35/Q35,"-")</f>
        <v>1250</v>
      </c>
      <c r="AA35" s="187">
        <f>IFERROR(Y35/W35,"-")</f>
        <v>5000</v>
      </c>
      <c r="AB35" s="181">
        <f>SUM(Y35:Y38)-SUM(K35:K38)</f>
        <v>-236000</v>
      </c>
      <c r="AC35" s="85">
        <f>SUM(Y35:Y38)/SUM(K35:K38)</f>
        <v>0.092307692307692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0.75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0.25</v>
      </c>
      <c r="BZ35" s="128">
        <v>1</v>
      </c>
      <c r="CA35" s="129">
        <f>IFERROR(BZ35/BX35,"-")</f>
        <v>1</v>
      </c>
      <c r="CB35" s="130">
        <v>5000</v>
      </c>
      <c r="CC35" s="131">
        <f>IFERROR(CB35/BX35,"-")</f>
        <v>5000</v>
      </c>
      <c r="CD35" s="132">
        <v>1</v>
      </c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137</v>
      </c>
      <c r="C36" s="189" t="s">
        <v>58</v>
      </c>
      <c r="D36" s="189"/>
      <c r="E36" s="189" t="s">
        <v>138</v>
      </c>
      <c r="F36" s="189" t="s">
        <v>139</v>
      </c>
      <c r="G36" s="189" t="s">
        <v>61</v>
      </c>
      <c r="H36" s="89"/>
      <c r="I36" s="89" t="s">
        <v>135</v>
      </c>
      <c r="J36" s="89" t="s">
        <v>140</v>
      </c>
      <c r="K36" s="181"/>
      <c r="L36" s="80">
        <v>13</v>
      </c>
      <c r="M36" s="80">
        <v>0</v>
      </c>
      <c r="N36" s="80">
        <v>29</v>
      </c>
      <c r="O36" s="91">
        <v>6</v>
      </c>
      <c r="P36" s="92">
        <v>0</v>
      </c>
      <c r="Q36" s="93">
        <f>O36+P36</f>
        <v>6</v>
      </c>
      <c r="R36" s="81">
        <f>IFERROR(Q36/N36,"-")</f>
        <v>0.20689655172414</v>
      </c>
      <c r="S36" s="80">
        <v>0</v>
      </c>
      <c r="T36" s="80">
        <v>1</v>
      </c>
      <c r="U36" s="81">
        <f>IFERROR(T36/(Q36),"-")</f>
        <v>0.16666666666667</v>
      </c>
      <c r="V36" s="82"/>
      <c r="W36" s="83">
        <v>1</v>
      </c>
      <c r="X36" s="81">
        <f>IF(Q36=0,"-",W36/Q36)</f>
        <v>0.16666666666667</v>
      </c>
      <c r="Y36" s="186">
        <v>6000</v>
      </c>
      <c r="Z36" s="187">
        <f>IFERROR(Y36/Q36,"-")</f>
        <v>1000</v>
      </c>
      <c r="AA36" s="187">
        <f>IFERROR(Y36/W36,"-")</f>
        <v>6000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0.16666666666667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0.16666666666667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4</v>
      </c>
      <c r="BP36" s="120">
        <f>IF(Q36=0,"",IF(BO36=0,"",(BO36/Q36)))</f>
        <v>0.66666666666667</v>
      </c>
      <c r="BQ36" s="121">
        <v>1</v>
      </c>
      <c r="BR36" s="122">
        <f>IFERROR(BQ36/BO36,"-")</f>
        <v>0.25</v>
      </c>
      <c r="BS36" s="123">
        <v>6000</v>
      </c>
      <c r="BT36" s="124">
        <f>IFERROR(BS36/BO36,"-")</f>
        <v>1500</v>
      </c>
      <c r="BU36" s="125"/>
      <c r="BV36" s="125">
        <v>1</v>
      </c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6000</v>
      </c>
      <c r="CR36" s="141">
        <v>6000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141</v>
      </c>
      <c r="C37" s="189" t="s">
        <v>58</v>
      </c>
      <c r="D37" s="189"/>
      <c r="E37" s="189" t="s">
        <v>116</v>
      </c>
      <c r="F37" s="189" t="s">
        <v>117</v>
      </c>
      <c r="G37" s="189" t="s">
        <v>73</v>
      </c>
      <c r="H37" s="89"/>
      <c r="I37" s="89" t="s">
        <v>135</v>
      </c>
      <c r="J37" s="89" t="s">
        <v>142</v>
      </c>
      <c r="K37" s="181"/>
      <c r="L37" s="80">
        <v>0</v>
      </c>
      <c r="M37" s="80">
        <v>0</v>
      </c>
      <c r="N37" s="80">
        <v>0</v>
      </c>
      <c r="O37" s="91">
        <v>8</v>
      </c>
      <c r="P37" s="92">
        <v>0</v>
      </c>
      <c r="Q37" s="93">
        <f>O37+P37</f>
        <v>8</v>
      </c>
      <c r="R37" s="81" t="str">
        <f>IFERROR(Q37/N37,"-")</f>
        <v>-</v>
      </c>
      <c r="S37" s="80">
        <v>2</v>
      </c>
      <c r="T37" s="80">
        <v>2</v>
      </c>
      <c r="U37" s="81">
        <f>IFERROR(T37/(Q37),"-")</f>
        <v>0.25</v>
      </c>
      <c r="V37" s="82"/>
      <c r="W37" s="83">
        <v>1</v>
      </c>
      <c r="X37" s="81">
        <f>IF(Q37=0,"-",W37/Q37)</f>
        <v>0.125</v>
      </c>
      <c r="Y37" s="186">
        <v>12000</v>
      </c>
      <c r="Z37" s="187">
        <f>IFERROR(Y37/Q37,"-")</f>
        <v>1500</v>
      </c>
      <c r="AA37" s="187">
        <f>IFERROR(Y37/W37,"-")</f>
        <v>12000</v>
      </c>
      <c r="AB37" s="181"/>
      <c r="AC37" s="85"/>
      <c r="AD37" s="78"/>
      <c r="AE37" s="94">
        <v>3</v>
      </c>
      <c r="AF37" s="95">
        <f>IF(Q37=0,"",IF(AE37=0,"",(AE37/Q37)))</f>
        <v>0.375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>
        <v>1</v>
      </c>
      <c r="AO37" s="101">
        <f>IF(Q37=0,"",IF(AN37=0,"",(AN37/Q37)))</f>
        <v>0.125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3</v>
      </c>
      <c r="BP37" s="120">
        <f>IF(Q37=0,"",IF(BO37=0,"",(BO37/Q37)))</f>
        <v>0.375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0.125</v>
      </c>
      <c r="BZ37" s="128">
        <v>1</v>
      </c>
      <c r="CA37" s="129">
        <f>IFERROR(BZ37/BX37,"-")</f>
        <v>1</v>
      </c>
      <c r="CB37" s="130">
        <v>12000</v>
      </c>
      <c r="CC37" s="131">
        <f>IFERROR(CB37/BX37,"-")</f>
        <v>12000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12000</v>
      </c>
      <c r="CR37" s="141">
        <v>12000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143</v>
      </c>
      <c r="C38" s="189" t="s">
        <v>58</v>
      </c>
      <c r="D38" s="189"/>
      <c r="E38" s="189" t="s">
        <v>99</v>
      </c>
      <c r="F38" s="189" t="s">
        <v>99</v>
      </c>
      <c r="G38" s="189" t="s">
        <v>66</v>
      </c>
      <c r="H38" s="89"/>
      <c r="I38" s="89"/>
      <c r="J38" s="89"/>
      <c r="K38" s="181"/>
      <c r="L38" s="80">
        <v>56</v>
      </c>
      <c r="M38" s="80">
        <v>32</v>
      </c>
      <c r="N38" s="80">
        <v>12</v>
      </c>
      <c r="O38" s="91">
        <v>4</v>
      </c>
      <c r="P38" s="92">
        <v>0</v>
      </c>
      <c r="Q38" s="93">
        <f>O38+P38</f>
        <v>4</v>
      </c>
      <c r="R38" s="81">
        <f>IFERROR(Q38/N38,"-")</f>
        <v>0.33333333333333</v>
      </c>
      <c r="S38" s="80">
        <v>1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0.25</v>
      </c>
      <c r="Y38" s="186">
        <v>1000</v>
      </c>
      <c r="Z38" s="187">
        <f>IFERROR(Y38/Q38,"-")</f>
        <v>250</v>
      </c>
      <c r="AA38" s="187">
        <f>IFERROR(Y38/W38,"-")</f>
        <v>1000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>
        <v>1</v>
      </c>
      <c r="BR38" s="122">
        <f>IFERROR(BQ38/BO38,"-")</f>
        <v>1</v>
      </c>
      <c r="BS38" s="123">
        <v>1000</v>
      </c>
      <c r="BT38" s="124">
        <f>IFERROR(BS38/BO38,"-")</f>
        <v>1000</v>
      </c>
      <c r="BU38" s="125">
        <v>1</v>
      </c>
      <c r="BV38" s="125"/>
      <c r="BW38" s="125"/>
      <c r="BX38" s="126">
        <v>2</v>
      </c>
      <c r="BY38" s="127">
        <f>IF(Q38=0,"",IF(BX38=0,"",(BX38/Q38)))</f>
        <v>0.5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1000</v>
      </c>
      <c r="CR38" s="141">
        <v>1000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0</v>
      </c>
      <c r="B39" s="189" t="s">
        <v>144</v>
      </c>
      <c r="C39" s="189" t="s">
        <v>58</v>
      </c>
      <c r="D39" s="189"/>
      <c r="E39" s="189" t="s">
        <v>145</v>
      </c>
      <c r="F39" s="189" t="s">
        <v>146</v>
      </c>
      <c r="G39" s="189" t="s">
        <v>73</v>
      </c>
      <c r="H39" s="89" t="s">
        <v>147</v>
      </c>
      <c r="I39" s="89" t="s">
        <v>148</v>
      </c>
      <c r="J39" s="89"/>
      <c r="K39" s="181">
        <v>200000</v>
      </c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>
        <f>IFERROR(K39/SUM(Q39:Q47),"-")</f>
        <v>33333.333333333</v>
      </c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>
        <f>SUM(Y39:Y47)-SUM(K39:K47)</f>
        <v>-200000</v>
      </c>
      <c r="AC39" s="85">
        <f>SUM(Y39:Y47)/SUM(K39:K47)</f>
        <v>0</v>
      </c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149</v>
      </c>
      <c r="C40" s="189" t="s">
        <v>58</v>
      </c>
      <c r="D40" s="189"/>
      <c r="E40" s="189" t="s">
        <v>150</v>
      </c>
      <c r="F40" s="189" t="s">
        <v>151</v>
      </c>
      <c r="G40" s="189" t="s">
        <v>61</v>
      </c>
      <c r="H40" s="89" t="s">
        <v>152</v>
      </c>
      <c r="I40" s="89" t="s">
        <v>148</v>
      </c>
      <c r="J40" s="89"/>
      <c r="K40" s="181"/>
      <c r="L40" s="80">
        <v>6</v>
      </c>
      <c r="M40" s="80">
        <v>0</v>
      </c>
      <c r="N40" s="80">
        <v>23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153</v>
      </c>
      <c r="C41" s="189" t="s">
        <v>58</v>
      </c>
      <c r="D41" s="189"/>
      <c r="E41" s="189" t="s">
        <v>154</v>
      </c>
      <c r="F41" s="189" t="s">
        <v>155</v>
      </c>
      <c r="G41" s="189" t="s">
        <v>73</v>
      </c>
      <c r="H41" s="89" t="s">
        <v>156</v>
      </c>
      <c r="I41" s="89" t="s">
        <v>148</v>
      </c>
      <c r="J41" s="89"/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>
        <v>1</v>
      </c>
      <c r="AF41" s="95">
        <f>IF(Q41=0,"",IF(AE41=0,"",(AE41/Q41)))</f>
        <v>0.5</v>
      </c>
      <c r="AG41" s="94"/>
      <c r="AH41" s="96">
        <f>IFERROR(AG41/AE41,"-")</f>
        <v>0</v>
      </c>
      <c r="AI41" s="97"/>
      <c r="AJ41" s="98">
        <f>IFERROR(AI41/AE41,"-")</f>
        <v>0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157</v>
      </c>
      <c r="C42" s="189" t="s">
        <v>58</v>
      </c>
      <c r="D42" s="189"/>
      <c r="E42" s="189" t="s">
        <v>158</v>
      </c>
      <c r="F42" s="189" t="s">
        <v>159</v>
      </c>
      <c r="G42" s="189" t="s">
        <v>73</v>
      </c>
      <c r="H42" s="89" t="s">
        <v>160</v>
      </c>
      <c r="I42" s="89" t="s">
        <v>148</v>
      </c>
      <c r="J42" s="89"/>
      <c r="K42" s="181"/>
      <c r="L42" s="80">
        <v>0</v>
      </c>
      <c r="M42" s="80">
        <v>0</v>
      </c>
      <c r="N42" s="80">
        <v>0</v>
      </c>
      <c r="O42" s="91">
        <v>1</v>
      </c>
      <c r="P42" s="92">
        <v>0</v>
      </c>
      <c r="Q42" s="93">
        <f>O42+P42</f>
        <v>1</v>
      </c>
      <c r="R42" s="81" t="str">
        <f>IFERROR(Q42/N42,"-")</f>
        <v>-</v>
      </c>
      <c r="S42" s="80">
        <v>0</v>
      </c>
      <c r="T42" s="80">
        <v>1</v>
      </c>
      <c r="U42" s="81">
        <f>IFERROR(T42/(Q42),"-")</f>
        <v>1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>
        <v>1</v>
      </c>
      <c r="AF42" s="95">
        <f>IF(Q42=0,"",IF(AE42=0,"",(AE42/Q42)))</f>
        <v>1</v>
      </c>
      <c r="AG42" s="94"/>
      <c r="AH42" s="96">
        <f>IFERROR(AG42/AE42,"-")</f>
        <v>0</v>
      </c>
      <c r="AI42" s="97"/>
      <c r="AJ42" s="98">
        <f>IFERROR(AI42/AE42,"-")</f>
        <v>0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161</v>
      </c>
      <c r="C43" s="189" t="s">
        <v>58</v>
      </c>
      <c r="D43" s="189"/>
      <c r="E43" s="189" t="s">
        <v>162</v>
      </c>
      <c r="F43" s="189" t="s">
        <v>163</v>
      </c>
      <c r="G43" s="189" t="s">
        <v>61</v>
      </c>
      <c r="H43" s="89" t="s">
        <v>164</v>
      </c>
      <c r="I43" s="89" t="s">
        <v>148</v>
      </c>
      <c r="J43" s="89"/>
      <c r="K43" s="181"/>
      <c r="L43" s="80">
        <v>1</v>
      </c>
      <c r="M43" s="80">
        <v>0</v>
      </c>
      <c r="N43" s="80">
        <v>7</v>
      </c>
      <c r="O43" s="91">
        <v>0</v>
      </c>
      <c r="P43" s="92">
        <v>0</v>
      </c>
      <c r="Q43" s="93">
        <f>O43+P43</f>
        <v>0</v>
      </c>
      <c r="R43" s="81">
        <f>IFERROR(Q43/N43,"-")</f>
        <v>0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165</v>
      </c>
      <c r="C44" s="189" t="s">
        <v>58</v>
      </c>
      <c r="D44" s="189"/>
      <c r="E44" s="189" t="s">
        <v>166</v>
      </c>
      <c r="F44" s="189" t="s">
        <v>167</v>
      </c>
      <c r="G44" s="189" t="s">
        <v>73</v>
      </c>
      <c r="H44" s="89" t="s">
        <v>168</v>
      </c>
      <c r="I44" s="89" t="s">
        <v>148</v>
      </c>
      <c r="J44" s="89"/>
      <c r="K44" s="181"/>
      <c r="L44" s="80">
        <v>0</v>
      </c>
      <c r="M44" s="80">
        <v>0</v>
      </c>
      <c r="N44" s="80">
        <v>0</v>
      </c>
      <c r="O44" s="91">
        <v>2</v>
      </c>
      <c r="P44" s="92">
        <v>0</v>
      </c>
      <c r="Q44" s="93">
        <f>O44+P44</f>
        <v>2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0.5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169</v>
      </c>
      <c r="C45" s="189" t="s">
        <v>58</v>
      </c>
      <c r="D45" s="189"/>
      <c r="E45" s="189" t="s">
        <v>170</v>
      </c>
      <c r="F45" s="189" t="s">
        <v>171</v>
      </c>
      <c r="G45" s="189" t="s">
        <v>73</v>
      </c>
      <c r="H45" s="89" t="s">
        <v>172</v>
      </c>
      <c r="I45" s="89" t="s">
        <v>148</v>
      </c>
      <c r="J45" s="89"/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173</v>
      </c>
      <c r="C46" s="189" t="s">
        <v>58</v>
      </c>
      <c r="D46" s="189"/>
      <c r="E46" s="189" t="s">
        <v>174</v>
      </c>
      <c r="F46" s="189" t="s">
        <v>146</v>
      </c>
      <c r="G46" s="189" t="s">
        <v>61</v>
      </c>
      <c r="H46" s="89" t="s">
        <v>175</v>
      </c>
      <c r="I46" s="89" t="s">
        <v>148</v>
      </c>
      <c r="J46" s="89"/>
      <c r="K46" s="181"/>
      <c r="L46" s="80">
        <v>2</v>
      </c>
      <c r="M46" s="80">
        <v>0</v>
      </c>
      <c r="N46" s="80">
        <v>5</v>
      </c>
      <c r="O46" s="91">
        <v>1</v>
      </c>
      <c r="P46" s="92">
        <v>0</v>
      </c>
      <c r="Q46" s="93">
        <f>O46+P46</f>
        <v>1</v>
      </c>
      <c r="R46" s="81">
        <f>IFERROR(Q46/N46,"-")</f>
        <v>0.2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176</v>
      </c>
      <c r="C47" s="189" t="s">
        <v>58</v>
      </c>
      <c r="D47" s="189"/>
      <c r="E47" s="189" t="s">
        <v>99</v>
      </c>
      <c r="F47" s="189" t="s">
        <v>99</v>
      </c>
      <c r="G47" s="189" t="s">
        <v>66</v>
      </c>
      <c r="H47" s="89" t="s">
        <v>177</v>
      </c>
      <c r="I47" s="89"/>
      <c r="J47" s="89"/>
      <c r="K47" s="181"/>
      <c r="L47" s="80">
        <v>20</v>
      </c>
      <c r="M47" s="80">
        <v>14</v>
      </c>
      <c r="N47" s="80">
        <v>2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0.16153846153846</v>
      </c>
      <c r="B48" s="189" t="s">
        <v>178</v>
      </c>
      <c r="C48" s="189" t="s">
        <v>58</v>
      </c>
      <c r="D48" s="189"/>
      <c r="E48" s="189" t="s">
        <v>179</v>
      </c>
      <c r="F48" s="189" t="s">
        <v>180</v>
      </c>
      <c r="G48" s="189" t="s">
        <v>73</v>
      </c>
      <c r="H48" s="89" t="s">
        <v>103</v>
      </c>
      <c r="I48" s="89" t="s">
        <v>181</v>
      </c>
      <c r="J48" s="89" t="s">
        <v>182</v>
      </c>
      <c r="K48" s="181">
        <v>130000</v>
      </c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>
        <f>IFERROR(K48/SUM(Q48:Q66),"-")</f>
        <v>6842.1052631579</v>
      </c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>
        <f>SUM(Y48:Y66)-SUM(K48:K66)</f>
        <v>-109000</v>
      </c>
      <c r="AC48" s="85">
        <f>SUM(Y48:Y66)/SUM(K48:K66)</f>
        <v>0.16153846153846</v>
      </c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183</v>
      </c>
      <c r="C49" s="189" t="s">
        <v>58</v>
      </c>
      <c r="D49" s="189"/>
      <c r="E49" s="189" t="s">
        <v>184</v>
      </c>
      <c r="F49" s="189" t="s">
        <v>185</v>
      </c>
      <c r="G49" s="189" t="s">
        <v>61</v>
      </c>
      <c r="H49" s="89"/>
      <c r="I49" s="89" t="s">
        <v>181</v>
      </c>
      <c r="J49" s="89" t="s">
        <v>186</v>
      </c>
      <c r="K49" s="181"/>
      <c r="L49" s="80">
        <v>0</v>
      </c>
      <c r="M49" s="80">
        <v>0</v>
      </c>
      <c r="N49" s="80">
        <v>22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187</v>
      </c>
      <c r="C50" s="189" t="s">
        <v>58</v>
      </c>
      <c r="D50" s="189"/>
      <c r="E50" s="189" t="s">
        <v>188</v>
      </c>
      <c r="F50" s="189" t="s">
        <v>189</v>
      </c>
      <c r="G50" s="189" t="s">
        <v>73</v>
      </c>
      <c r="H50" s="89"/>
      <c r="I50" s="89" t="s">
        <v>181</v>
      </c>
      <c r="J50" s="89" t="s">
        <v>190</v>
      </c>
      <c r="K50" s="181"/>
      <c r="L50" s="80">
        <v>0</v>
      </c>
      <c r="M50" s="80">
        <v>0</v>
      </c>
      <c r="N50" s="80">
        <v>0</v>
      </c>
      <c r="O50" s="91">
        <v>3</v>
      </c>
      <c r="P50" s="92">
        <v>0</v>
      </c>
      <c r="Q50" s="93">
        <f>O50+P50</f>
        <v>3</v>
      </c>
      <c r="R50" s="81" t="str">
        <f>IFERROR(Q50/N50,"-")</f>
        <v>-</v>
      </c>
      <c r="S50" s="80">
        <v>0</v>
      </c>
      <c r="T50" s="80">
        <v>1</v>
      </c>
      <c r="U50" s="81">
        <f>IFERROR(T50/(Q50),"-")</f>
        <v>0.33333333333333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0.33333333333333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1</v>
      </c>
      <c r="CH50" s="134">
        <f>IF(Q50=0,"",IF(CG50=0,"",(CG50/Q50)))</f>
        <v>0.33333333333333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191</v>
      </c>
      <c r="C51" s="189" t="s">
        <v>58</v>
      </c>
      <c r="D51" s="189"/>
      <c r="E51" s="189" t="s">
        <v>192</v>
      </c>
      <c r="F51" s="189" t="s">
        <v>193</v>
      </c>
      <c r="G51" s="189" t="s">
        <v>61</v>
      </c>
      <c r="H51" s="89"/>
      <c r="I51" s="89" t="s">
        <v>181</v>
      </c>
      <c r="J51" s="89" t="s">
        <v>194</v>
      </c>
      <c r="K51" s="181"/>
      <c r="L51" s="80">
        <v>1</v>
      </c>
      <c r="M51" s="80">
        <v>0</v>
      </c>
      <c r="N51" s="80">
        <v>12</v>
      </c>
      <c r="O51" s="91">
        <v>1</v>
      </c>
      <c r="P51" s="92">
        <v>0</v>
      </c>
      <c r="Q51" s="93">
        <f>O51+P51</f>
        <v>1</v>
      </c>
      <c r="R51" s="81">
        <f>IFERROR(Q51/N51,"-")</f>
        <v>0.083333333333333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1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195</v>
      </c>
      <c r="C52" s="189" t="s">
        <v>58</v>
      </c>
      <c r="D52" s="189"/>
      <c r="E52" s="189" t="s">
        <v>99</v>
      </c>
      <c r="F52" s="189" t="s">
        <v>99</v>
      </c>
      <c r="G52" s="189" t="s">
        <v>66</v>
      </c>
      <c r="H52" s="89"/>
      <c r="I52" s="89"/>
      <c r="J52" s="89"/>
      <c r="K52" s="181"/>
      <c r="L52" s="80">
        <v>12</v>
      </c>
      <c r="M52" s="80">
        <v>11</v>
      </c>
      <c r="N52" s="80">
        <v>5</v>
      </c>
      <c r="O52" s="91">
        <v>1</v>
      </c>
      <c r="P52" s="92">
        <v>0</v>
      </c>
      <c r="Q52" s="93">
        <f>O52+P52</f>
        <v>1</v>
      </c>
      <c r="R52" s="81">
        <f>IFERROR(Q52/N52,"-")</f>
        <v>0.2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1</v>
      </c>
      <c r="Y52" s="186">
        <v>18000</v>
      </c>
      <c r="Z52" s="187">
        <f>IFERROR(Y52/Q52,"-")</f>
        <v>18000</v>
      </c>
      <c r="AA52" s="187">
        <f>IFERROR(Y52/W52,"-")</f>
        <v>18000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1</v>
      </c>
      <c r="BH52" s="112">
        <v>1</v>
      </c>
      <c r="BI52" s="114">
        <f>IFERROR(BH52/BF52,"-")</f>
        <v>1</v>
      </c>
      <c r="BJ52" s="115">
        <v>18000</v>
      </c>
      <c r="BK52" s="116">
        <f>IFERROR(BJ52/BF52,"-")</f>
        <v>18000</v>
      </c>
      <c r="BL52" s="117"/>
      <c r="BM52" s="117"/>
      <c r="BN52" s="117">
        <v>1</v>
      </c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18000</v>
      </c>
      <c r="CR52" s="141">
        <v>18000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196</v>
      </c>
      <c r="C53" s="189" t="s">
        <v>58</v>
      </c>
      <c r="D53" s="189"/>
      <c r="E53" s="189" t="s">
        <v>197</v>
      </c>
      <c r="F53" s="189" t="s">
        <v>198</v>
      </c>
      <c r="G53" s="189" t="s">
        <v>61</v>
      </c>
      <c r="H53" s="89" t="s">
        <v>103</v>
      </c>
      <c r="I53" s="89" t="s">
        <v>199</v>
      </c>
      <c r="J53" s="89" t="s">
        <v>200</v>
      </c>
      <c r="K53" s="181"/>
      <c r="L53" s="80">
        <v>0</v>
      </c>
      <c r="M53" s="80">
        <v>0</v>
      </c>
      <c r="N53" s="80">
        <v>8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201</v>
      </c>
      <c r="C54" s="189" t="s">
        <v>58</v>
      </c>
      <c r="D54" s="189"/>
      <c r="E54" s="189" t="s">
        <v>197</v>
      </c>
      <c r="F54" s="189" t="s">
        <v>198</v>
      </c>
      <c r="G54" s="189" t="s">
        <v>66</v>
      </c>
      <c r="H54" s="89"/>
      <c r="I54" s="89"/>
      <c r="J54" s="89"/>
      <c r="K54" s="181"/>
      <c r="L54" s="80">
        <v>5</v>
      </c>
      <c r="M54" s="80">
        <v>3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202</v>
      </c>
      <c r="C55" s="189" t="s">
        <v>58</v>
      </c>
      <c r="D55" s="189"/>
      <c r="E55" s="189" t="s">
        <v>203</v>
      </c>
      <c r="F55" s="189" t="s">
        <v>204</v>
      </c>
      <c r="G55" s="189" t="s">
        <v>73</v>
      </c>
      <c r="H55" s="89" t="s">
        <v>107</v>
      </c>
      <c r="I55" s="89" t="s">
        <v>181</v>
      </c>
      <c r="J55" s="89" t="s">
        <v>182</v>
      </c>
      <c r="K55" s="181"/>
      <c r="L55" s="80">
        <v>0</v>
      </c>
      <c r="M55" s="80">
        <v>0</v>
      </c>
      <c r="N55" s="80">
        <v>0</v>
      </c>
      <c r="O55" s="91">
        <v>0</v>
      </c>
      <c r="P55" s="92">
        <v>0</v>
      </c>
      <c r="Q55" s="93">
        <f>O55+P55</f>
        <v>0</v>
      </c>
      <c r="R55" s="81" t="str">
        <f>IFERROR(Q55/N55,"-")</f>
        <v>-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205</v>
      </c>
      <c r="C56" s="189" t="s">
        <v>58</v>
      </c>
      <c r="D56" s="189"/>
      <c r="E56" s="189" t="s">
        <v>150</v>
      </c>
      <c r="F56" s="189" t="s">
        <v>151</v>
      </c>
      <c r="G56" s="189" t="s">
        <v>61</v>
      </c>
      <c r="H56" s="89"/>
      <c r="I56" s="89" t="s">
        <v>181</v>
      </c>
      <c r="J56" s="89" t="s">
        <v>186</v>
      </c>
      <c r="K56" s="181"/>
      <c r="L56" s="80">
        <v>2</v>
      </c>
      <c r="M56" s="80">
        <v>0</v>
      </c>
      <c r="N56" s="80">
        <v>6</v>
      </c>
      <c r="O56" s="91">
        <v>1</v>
      </c>
      <c r="P56" s="92">
        <v>0</v>
      </c>
      <c r="Q56" s="93">
        <f>O56+P56</f>
        <v>1</v>
      </c>
      <c r="R56" s="81">
        <f>IFERROR(Q56/N56,"-")</f>
        <v>0.16666666666667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>
        <v>1</v>
      </c>
      <c r="BY56" s="127">
        <f>IF(Q56=0,"",IF(BX56=0,"",(BX56/Q56)))</f>
        <v>1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206</v>
      </c>
      <c r="C57" s="189" t="s">
        <v>58</v>
      </c>
      <c r="D57" s="189"/>
      <c r="E57" s="189" t="s">
        <v>207</v>
      </c>
      <c r="F57" s="189" t="s">
        <v>208</v>
      </c>
      <c r="G57" s="189" t="s">
        <v>73</v>
      </c>
      <c r="H57" s="89"/>
      <c r="I57" s="89" t="s">
        <v>181</v>
      </c>
      <c r="J57" s="89" t="s">
        <v>190</v>
      </c>
      <c r="K57" s="181"/>
      <c r="L57" s="80">
        <v>0</v>
      </c>
      <c r="M57" s="80">
        <v>0</v>
      </c>
      <c r="N57" s="80">
        <v>0</v>
      </c>
      <c r="O57" s="91">
        <v>2</v>
      </c>
      <c r="P57" s="92">
        <v>0</v>
      </c>
      <c r="Q57" s="93">
        <f>O57+P57</f>
        <v>2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0.5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209</v>
      </c>
      <c r="C58" s="189" t="s">
        <v>58</v>
      </c>
      <c r="D58" s="189"/>
      <c r="E58" s="189" t="s">
        <v>210</v>
      </c>
      <c r="F58" s="189" t="s">
        <v>211</v>
      </c>
      <c r="G58" s="189" t="s">
        <v>61</v>
      </c>
      <c r="H58" s="89"/>
      <c r="I58" s="89" t="s">
        <v>181</v>
      </c>
      <c r="J58" s="89" t="s">
        <v>194</v>
      </c>
      <c r="K58" s="181"/>
      <c r="L58" s="80">
        <v>4</v>
      </c>
      <c r="M58" s="80">
        <v>0</v>
      </c>
      <c r="N58" s="80">
        <v>20</v>
      </c>
      <c r="O58" s="91">
        <v>2</v>
      </c>
      <c r="P58" s="92">
        <v>0</v>
      </c>
      <c r="Q58" s="93">
        <f>O58+P58</f>
        <v>2</v>
      </c>
      <c r="R58" s="81">
        <f>IFERROR(Q58/N58,"-")</f>
        <v>0.1</v>
      </c>
      <c r="S58" s="80">
        <v>0</v>
      </c>
      <c r="T58" s="80">
        <v>1</v>
      </c>
      <c r="U58" s="81">
        <f>IFERROR(T58/(Q58),"-")</f>
        <v>0.5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2</v>
      </c>
      <c r="BP58" s="120">
        <f>IF(Q58=0,"",IF(BO58=0,"",(BO58/Q58)))</f>
        <v>1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212</v>
      </c>
      <c r="C59" s="189" t="s">
        <v>58</v>
      </c>
      <c r="D59" s="189"/>
      <c r="E59" s="189" t="s">
        <v>213</v>
      </c>
      <c r="F59" s="189" t="s">
        <v>214</v>
      </c>
      <c r="G59" s="189" t="s">
        <v>61</v>
      </c>
      <c r="H59" s="89"/>
      <c r="I59" s="89" t="s">
        <v>181</v>
      </c>
      <c r="J59" s="190" t="s">
        <v>215</v>
      </c>
      <c r="K59" s="181"/>
      <c r="L59" s="80">
        <v>3</v>
      </c>
      <c r="M59" s="80">
        <v>0</v>
      </c>
      <c r="N59" s="80">
        <v>23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216</v>
      </c>
      <c r="C60" s="189" t="s">
        <v>58</v>
      </c>
      <c r="D60" s="189"/>
      <c r="E60" s="189" t="s">
        <v>99</v>
      </c>
      <c r="F60" s="189" t="s">
        <v>99</v>
      </c>
      <c r="G60" s="189" t="s">
        <v>66</v>
      </c>
      <c r="H60" s="89"/>
      <c r="I60" s="89"/>
      <c r="J60" s="89"/>
      <c r="K60" s="181"/>
      <c r="L60" s="80">
        <v>19</v>
      </c>
      <c r="M60" s="80">
        <v>13</v>
      </c>
      <c r="N60" s="80">
        <v>4</v>
      </c>
      <c r="O60" s="91">
        <v>1</v>
      </c>
      <c r="P60" s="92">
        <v>0</v>
      </c>
      <c r="Q60" s="93">
        <f>O60+P60</f>
        <v>1</v>
      </c>
      <c r="R60" s="81">
        <f>IFERROR(Q60/N60,"-")</f>
        <v>0.25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1</v>
      </c>
      <c r="BY60" s="127">
        <f>IF(Q60=0,"",IF(BX60=0,"",(BX60/Q60)))</f>
        <v>1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217</v>
      </c>
      <c r="C61" s="189" t="s">
        <v>58</v>
      </c>
      <c r="D61" s="189"/>
      <c r="E61" s="189" t="s">
        <v>218</v>
      </c>
      <c r="F61" s="189" t="s">
        <v>219</v>
      </c>
      <c r="G61" s="189" t="s">
        <v>73</v>
      </c>
      <c r="H61" s="89" t="s">
        <v>109</v>
      </c>
      <c r="I61" s="89" t="s">
        <v>181</v>
      </c>
      <c r="J61" s="89" t="s">
        <v>182</v>
      </c>
      <c r="K61" s="181"/>
      <c r="L61" s="80">
        <v>0</v>
      </c>
      <c r="M61" s="80">
        <v>0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220</v>
      </c>
      <c r="C62" s="189" t="s">
        <v>58</v>
      </c>
      <c r="D62" s="189"/>
      <c r="E62" s="189" t="s">
        <v>221</v>
      </c>
      <c r="F62" s="189" t="s">
        <v>222</v>
      </c>
      <c r="G62" s="189" t="s">
        <v>61</v>
      </c>
      <c r="H62" s="89"/>
      <c r="I62" s="89" t="s">
        <v>181</v>
      </c>
      <c r="J62" s="89" t="s">
        <v>186</v>
      </c>
      <c r="K62" s="181"/>
      <c r="L62" s="80">
        <v>3</v>
      </c>
      <c r="M62" s="80">
        <v>0</v>
      </c>
      <c r="N62" s="80">
        <v>9</v>
      </c>
      <c r="O62" s="91">
        <v>1</v>
      </c>
      <c r="P62" s="92">
        <v>1</v>
      </c>
      <c r="Q62" s="93">
        <f>O62+P62</f>
        <v>2</v>
      </c>
      <c r="R62" s="81">
        <f>IFERROR(Q62/N62,"-")</f>
        <v>0.22222222222222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0.5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>
        <v>1</v>
      </c>
      <c r="AX62" s="107">
        <f>IF(Q62=0,"",IF(AW62=0,"",(AW62/Q62)))</f>
        <v>0.5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223</v>
      </c>
      <c r="C63" s="189" t="s">
        <v>58</v>
      </c>
      <c r="D63" s="189"/>
      <c r="E63" s="189" t="s">
        <v>224</v>
      </c>
      <c r="F63" s="189" t="s">
        <v>225</v>
      </c>
      <c r="G63" s="189" t="s">
        <v>73</v>
      </c>
      <c r="H63" s="89"/>
      <c r="I63" s="89" t="s">
        <v>181</v>
      </c>
      <c r="J63" s="89" t="s">
        <v>190</v>
      </c>
      <c r="K63" s="181"/>
      <c r="L63" s="80">
        <v>0</v>
      </c>
      <c r="M63" s="80">
        <v>0</v>
      </c>
      <c r="N63" s="80">
        <v>0</v>
      </c>
      <c r="O63" s="91">
        <v>1</v>
      </c>
      <c r="P63" s="92">
        <v>0</v>
      </c>
      <c r="Q63" s="93">
        <f>O63+P63</f>
        <v>1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1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226</v>
      </c>
      <c r="C64" s="189" t="s">
        <v>58</v>
      </c>
      <c r="D64" s="189"/>
      <c r="E64" s="189" t="s">
        <v>227</v>
      </c>
      <c r="F64" s="189" t="s">
        <v>228</v>
      </c>
      <c r="G64" s="189" t="s">
        <v>61</v>
      </c>
      <c r="H64" s="89"/>
      <c r="I64" s="89" t="s">
        <v>181</v>
      </c>
      <c r="J64" s="89" t="s">
        <v>194</v>
      </c>
      <c r="K64" s="181"/>
      <c r="L64" s="80">
        <v>0</v>
      </c>
      <c r="M64" s="80">
        <v>0</v>
      </c>
      <c r="N64" s="80">
        <v>8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229</v>
      </c>
      <c r="C65" s="189" t="s">
        <v>58</v>
      </c>
      <c r="D65" s="189"/>
      <c r="E65" s="189" t="s">
        <v>230</v>
      </c>
      <c r="F65" s="189" t="s">
        <v>155</v>
      </c>
      <c r="G65" s="189" t="s">
        <v>61</v>
      </c>
      <c r="H65" s="89"/>
      <c r="I65" s="89" t="s">
        <v>181</v>
      </c>
      <c r="J65" s="190" t="s">
        <v>215</v>
      </c>
      <c r="K65" s="181"/>
      <c r="L65" s="80">
        <v>3</v>
      </c>
      <c r="M65" s="80">
        <v>0</v>
      </c>
      <c r="N65" s="80">
        <v>13</v>
      </c>
      <c r="O65" s="91">
        <v>3</v>
      </c>
      <c r="P65" s="92">
        <v>0</v>
      </c>
      <c r="Q65" s="93">
        <f>O65+P65</f>
        <v>3</v>
      </c>
      <c r="R65" s="81">
        <f>IFERROR(Q65/N65,"-")</f>
        <v>0.23076923076923</v>
      </c>
      <c r="S65" s="80">
        <v>0</v>
      </c>
      <c r="T65" s="80">
        <v>1</v>
      </c>
      <c r="U65" s="81">
        <f>IFERROR(T65/(Q65),"-")</f>
        <v>0.33333333333333</v>
      </c>
      <c r="V65" s="82"/>
      <c r="W65" s="83">
        <v>1</v>
      </c>
      <c r="X65" s="81">
        <f>IF(Q65=0,"-",W65/Q65)</f>
        <v>0.33333333333333</v>
      </c>
      <c r="Y65" s="186">
        <v>3000</v>
      </c>
      <c r="Z65" s="187">
        <f>IFERROR(Y65/Q65,"-")</f>
        <v>1000</v>
      </c>
      <c r="AA65" s="187">
        <f>IFERROR(Y65/W65,"-")</f>
        <v>3000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0.33333333333333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>
        <v>1</v>
      </c>
      <c r="BR65" s="122">
        <f>IFERROR(BQ65/BO65,"-")</f>
        <v>1</v>
      </c>
      <c r="BS65" s="123">
        <v>3000</v>
      </c>
      <c r="BT65" s="124">
        <f>IFERROR(BS65/BO65,"-")</f>
        <v>3000</v>
      </c>
      <c r="BU65" s="125">
        <v>1</v>
      </c>
      <c r="BV65" s="125"/>
      <c r="BW65" s="125"/>
      <c r="BX65" s="126">
        <v>1</v>
      </c>
      <c r="BY65" s="127">
        <f>IF(Q65=0,"",IF(BX65=0,"",(BX65/Q65)))</f>
        <v>0.33333333333333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3000</v>
      </c>
      <c r="CR65" s="141">
        <v>3000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231</v>
      </c>
      <c r="C66" s="189" t="s">
        <v>58</v>
      </c>
      <c r="D66" s="189"/>
      <c r="E66" s="189" t="s">
        <v>99</v>
      </c>
      <c r="F66" s="189" t="s">
        <v>99</v>
      </c>
      <c r="G66" s="189" t="s">
        <v>66</v>
      </c>
      <c r="H66" s="89"/>
      <c r="I66" s="89"/>
      <c r="J66" s="89"/>
      <c r="K66" s="181"/>
      <c r="L66" s="80">
        <v>55</v>
      </c>
      <c r="M66" s="80">
        <v>23</v>
      </c>
      <c r="N66" s="80">
        <v>17</v>
      </c>
      <c r="O66" s="91">
        <v>2</v>
      </c>
      <c r="P66" s="92">
        <v>0</v>
      </c>
      <c r="Q66" s="93">
        <f>O66+P66</f>
        <v>2</v>
      </c>
      <c r="R66" s="81">
        <f>IFERROR(Q66/N66,"-")</f>
        <v>0.11764705882353</v>
      </c>
      <c r="S66" s="80">
        <v>0</v>
      </c>
      <c r="T66" s="80">
        <v>1</v>
      </c>
      <c r="U66" s="81">
        <f>IFERROR(T66/(Q66),"-")</f>
        <v>0.5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0.5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1</v>
      </c>
      <c r="BP66" s="120">
        <f>IF(Q66=0,"",IF(BO66=0,"",(BO66/Q66)))</f>
        <v>0.5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</v>
      </c>
      <c r="B67" s="189" t="s">
        <v>232</v>
      </c>
      <c r="C67" s="189" t="s">
        <v>58</v>
      </c>
      <c r="D67" s="189"/>
      <c r="E67" s="189" t="s">
        <v>233</v>
      </c>
      <c r="F67" s="189" t="s">
        <v>234</v>
      </c>
      <c r="G67" s="189" t="s">
        <v>73</v>
      </c>
      <c r="H67" s="89" t="s">
        <v>118</v>
      </c>
      <c r="I67" s="89" t="s">
        <v>235</v>
      </c>
      <c r="J67" s="89" t="s">
        <v>236</v>
      </c>
      <c r="K67" s="181">
        <v>120000</v>
      </c>
      <c r="L67" s="80">
        <v>0</v>
      </c>
      <c r="M67" s="80">
        <v>0</v>
      </c>
      <c r="N67" s="80">
        <v>0</v>
      </c>
      <c r="O67" s="91">
        <v>5</v>
      </c>
      <c r="P67" s="92">
        <v>0</v>
      </c>
      <c r="Q67" s="93">
        <f>O67+P67</f>
        <v>5</v>
      </c>
      <c r="R67" s="81" t="str">
        <f>IFERROR(Q67/N67,"-")</f>
        <v>-</v>
      </c>
      <c r="S67" s="80">
        <v>0</v>
      </c>
      <c r="T67" s="80">
        <v>1</v>
      </c>
      <c r="U67" s="81">
        <f>IFERROR(T67/(Q67),"-")</f>
        <v>0.2</v>
      </c>
      <c r="V67" s="82">
        <f>IFERROR(K67/SUM(Q67:Q68),"-")</f>
        <v>24000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-120000</v>
      </c>
      <c r="AC67" s="85">
        <f>SUM(Y67:Y68)/SUM(K67:K68)</f>
        <v>0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2</v>
      </c>
      <c r="AO67" s="101">
        <f>IF(Q67=0,"",IF(AN67=0,"",(AN67/Q67)))</f>
        <v>0.4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0.2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2</v>
      </c>
      <c r="BY67" s="127">
        <f>IF(Q67=0,"",IF(BX67=0,"",(BX67/Q67)))</f>
        <v>0.4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237</v>
      </c>
      <c r="C68" s="189" t="s">
        <v>58</v>
      </c>
      <c r="D68" s="189"/>
      <c r="E68" s="189" t="s">
        <v>233</v>
      </c>
      <c r="F68" s="189" t="s">
        <v>234</v>
      </c>
      <c r="G68" s="189" t="s">
        <v>66</v>
      </c>
      <c r="H68" s="89"/>
      <c r="I68" s="89"/>
      <c r="J68" s="89"/>
      <c r="K68" s="181"/>
      <c r="L68" s="80">
        <v>2</v>
      </c>
      <c r="M68" s="80">
        <v>1</v>
      </c>
      <c r="N68" s="80">
        <v>2</v>
      </c>
      <c r="O68" s="91">
        <v>0</v>
      </c>
      <c r="P68" s="92">
        <v>0</v>
      </c>
      <c r="Q68" s="93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0.19333333333333</v>
      </c>
      <c r="B69" s="189" t="s">
        <v>238</v>
      </c>
      <c r="C69" s="189" t="s">
        <v>58</v>
      </c>
      <c r="D69" s="189"/>
      <c r="E69" s="189" t="s">
        <v>97</v>
      </c>
      <c r="F69" s="189" t="s">
        <v>87</v>
      </c>
      <c r="G69" s="189" t="s">
        <v>61</v>
      </c>
      <c r="H69" s="89" t="s">
        <v>239</v>
      </c>
      <c r="I69" s="89" t="s">
        <v>235</v>
      </c>
      <c r="J69" s="89" t="s">
        <v>236</v>
      </c>
      <c r="K69" s="181">
        <v>150000</v>
      </c>
      <c r="L69" s="80">
        <v>19</v>
      </c>
      <c r="M69" s="80">
        <v>0</v>
      </c>
      <c r="N69" s="80">
        <v>31</v>
      </c>
      <c r="O69" s="91">
        <v>3</v>
      </c>
      <c r="P69" s="92">
        <v>0</v>
      </c>
      <c r="Q69" s="93">
        <f>O69+P69</f>
        <v>3</v>
      </c>
      <c r="R69" s="81">
        <f>IFERROR(Q69/N69,"-")</f>
        <v>0.096774193548387</v>
      </c>
      <c r="S69" s="80">
        <v>1</v>
      </c>
      <c r="T69" s="80">
        <v>0</v>
      </c>
      <c r="U69" s="81">
        <f>IFERROR(T69/(Q69),"-")</f>
        <v>0</v>
      </c>
      <c r="V69" s="82">
        <f>IFERROR(K69/SUM(Q69:Q70),"-")</f>
        <v>50000</v>
      </c>
      <c r="W69" s="83">
        <v>1</v>
      </c>
      <c r="X69" s="81">
        <f>IF(Q69=0,"-",W69/Q69)</f>
        <v>0.33333333333333</v>
      </c>
      <c r="Y69" s="186">
        <v>29000</v>
      </c>
      <c r="Z69" s="187">
        <f>IFERROR(Y69/Q69,"-")</f>
        <v>9666.6666666667</v>
      </c>
      <c r="AA69" s="187">
        <f>IFERROR(Y69/W69,"-")</f>
        <v>29000</v>
      </c>
      <c r="AB69" s="181">
        <f>SUM(Y69:Y70)-SUM(K69:K70)</f>
        <v>-121000</v>
      </c>
      <c r="AC69" s="85">
        <f>SUM(Y69:Y70)/SUM(K69:K70)</f>
        <v>0.19333333333333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2</v>
      </c>
      <c r="BY69" s="127">
        <f>IF(Q69=0,"",IF(BX69=0,"",(BX69/Q69)))</f>
        <v>0.66666666666667</v>
      </c>
      <c r="BZ69" s="128">
        <v>1</v>
      </c>
      <c r="CA69" s="129">
        <f>IFERROR(BZ69/BX69,"-")</f>
        <v>0.5</v>
      </c>
      <c r="CB69" s="130">
        <v>29000</v>
      </c>
      <c r="CC69" s="131">
        <f>IFERROR(CB69/BX69,"-")</f>
        <v>14500</v>
      </c>
      <c r="CD69" s="132"/>
      <c r="CE69" s="132"/>
      <c r="CF69" s="132">
        <v>1</v>
      </c>
      <c r="CG69" s="133">
        <v>1</v>
      </c>
      <c r="CH69" s="134">
        <f>IF(Q69=0,"",IF(CG69=0,"",(CG69/Q69)))</f>
        <v>0.33333333333333</v>
      </c>
      <c r="CI69" s="135"/>
      <c r="CJ69" s="136">
        <f>IFERROR(CI69/CG69,"-")</f>
        <v>0</v>
      </c>
      <c r="CK69" s="137"/>
      <c r="CL69" s="138">
        <f>IFERROR(CK69/CG69,"-")</f>
        <v>0</v>
      </c>
      <c r="CM69" s="139"/>
      <c r="CN69" s="139"/>
      <c r="CO69" s="139"/>
      <c r="CP69" s="140">
        <v>1</v>
      </c>
      <c r="CQ69" s="141">
        <v>29000</v>
      </c>
      <c r="CR69" s="141">
        <v>29000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240</v>
      </c>
      <c r="C70" s="189" t="s">
        <v>58</v>
      </c>
      <c r="D70" s="189"/>
      <c r="E70" s="189" t="s">
        <v>97</v>
      </c>
      <c r="F70" s="189" t="s">
        <v>87</v>
      </c>
      <c r="G70" s="189" t="s">
        <v>66</v>
      </c>
      <c r="H70" s="89"/>
      <c r="I70" s="89"/>
      <c r="J70" s="89"/>
      <c r="K70" s="181"/>
      <c r="L70" s="80">
        <v>7</v>
      </c>
      <c r="M70" s="80">
        <v>7</v>
      </c>
      <c r="N70" s="80">
        <v>1</v>
      </c>
      <c r="O70" s="91">
        <v>0</v>
      </c>
      <c r="P70" s="92">
        <v>0</v>
      </c>
      <c r="Q70" s="93">
        <f>O70+P70</f>
        <v>0</v>
      </c>
      <c r="R70" s="81">
        <f>IFERROR(Q70/N70,"-")</f>
        <v>0</v>
      </c>
      <c r="S70" s="80">
        <v>0</v>
      </c>
      <c r="T70" s="80">
        <v>0</v>
      </c>
      <c r="U70" s="81" t="str">
        <f>IFERROR(T70/(Q70),"-")</f>
        <v>-</v>
      </c>
      <c r="V70" s="82"/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0.066666666666667</v>
      </c>
      <c r="B71" s="189" t="s">
        <v>241</v>
      </c>
      <c r="C71" s="189" t="s">
        <v>58</v>
      </c>
      <c r="D71" s="189"/>
      <c r="E71" s="189" t="s">
        <v>71</v>
      </c>
      <c r="F71" s="189" t="s">
        <v>72</v>
      </c>
      <c r="G71" s="189" t="s">
        <v>73</v>
      </c>
      <c r="H71" s="89" t="s">
        <v>62</v>
      </c>
      <c r="I71" s="89" t="s">
        <v>242</v>
      </c>
      <c r="J71" s="191" t="s">
        <v>243</v>
      </c>
      <c r="K71" s="181">
        <v>150000</v>
      </c>
      <c r="L71" s="80">
        <v>0</v>
      </c>
      <c r="M71" s="80">
        <v>0</v>
      </c>
      <c r="N71" s="80">
        <v>0</v>
      </c>
      <c r="O71" s="91">
        <v>11</v>
      </c>
      <c r="P71" s="92">
        <v>0</v>
      </c>
      <c r="Q71" s="93">
        <f>O71+P71</f>
        <v>11</v>
      </c>
      <c r="R71" s="81" t="str">
        <f>IFERROR(Q71/N71,"-")</f>
        <v>-</v>
      </c>
      <c r="S71" s="80">
        <v>1</v>
      </c>
      <c r="T71" s="80">
        <v>2</v>
      </c>
      <c r="U71" s="81">
        <f>IFERROR(T71/(Q71),"-")</f>
        <v>0.18181818181818</v>
      </c>
      <c r="V71" s="82">
        <f>IFERROR(K71/SUM(Q71:Q72),"-")</f>
        <v>13636.363636364</v>
      </c>
      <c r="W71" s="83">
        <v>1</v>
      </c>
      <c r="X71" s="81">
        <f>IF(Q71=0,"-",W71/Q71)</f>
        <v>0.090909090909091</v>
      </c>
      <c r="Y71" s="186">
        <v>10000</v>
      </c>
      <c r="Z71" s="187">
        <f>IFERROR(Y71/Q71,"-")</f>
        <v>909.09090909091</v>
      </c>
      <c r="AA71" s="187">
        <f>IFERROR(Y71/W71,"-")</f>
        <v>10000</v>
      </c>
      <c r="AB71" s="181">
        <f>SUM(Y71:Y72)-SUM(K71:K72)</f>
        <v>-140000</v>
      </c>
      <c r="AC71" s="85">
        <f>SUM(Y71:Y72)/SUM(K71:K72)</f>
        <v>0.066666666666667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>
        <v>1</v>
      </c>
      <c r="AO71" s="101">
        <f>IF(Q71=0,"",IF(AN71=0,"",(AN71/Q71)))</f>
        <v>0.090909090909091</v>
      </c>
      <c r="AP71" s="100"/>
      <c r="AQ71" s="102">
        <f>IFERROR(AP71/AN71,"-")</f>
        <v>0</v>
      </c>
      <c r="AR71" s="103"/>
      <c r="AS71" s="104">
        <f>IFERROR(AR71/AN71,"-")</f>
        <v>0</v>
      </c>
      <c r="AT71" s="105"/>
      <c r="AU71" s="105"/>
      <c r="AV71" s="105"/>
      <c r="AW71" s="106">
        <v>1</v>
      </c>
      <c r="AX71" s="107">
        <f>IF(Q71=0,"",IF(AW71=0,"",(AW71/Q71)))</f>
        <v>0.090909090909091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>
        <v>1</v>
      </c>
      <c r="BG71" s="113">
        <f>IF(Q71=0,"",IF(BF71=0,"",(BF71/Q71)))</f>
        <v>0.090909090909091</v>
      </c>
      <c r="BH71" s="112">
        <v>1</v>
      </c>
      <c r="BI71" s="114">
        <f>IFERROR(BH71/BF71,"-")</f>
        <v>1</v>
      </c>
      <c r="BJ71" s="115">
        <v>10000</v>
      </c>
      <c r="BK71" s="116">
        <f>IFERROR(BJ71/BF71,"-")</f>
        <v>10000</v>
      </c>
      <c r="BL71" s="117"/>
      <c r="BM71" s="117">
        <v>1</v>
      </c>
      <c r="BN71" s="117"/>
      <c r="BO71" s="119">
        <v>5</v>
      </c>
      <c r="BP71" s="120">
        <f>IF(Q71=0,"",IF(BO71=0,"",(BO71/Q71)))</f>
        <v>0.45454545454545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2</v>
      </c>
      <c r="BY71" s="127">
        <f>IF(Q71=0,"",IF(BX71=0,"",(BX71/Q71)))</f>
        <v>0.18181818181818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>
        <v>1</v>
      </c>
      <c r="CH71" s="134">
        <f>IF(Q71=0,"",IF(CG71=0,"",(CG71/Q71)))</f>
        <v>0.090909090909091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1</v>
      </c>
      <c r="CQ71" s="141">
        <v>10000</v>
      </c>
      <c r="CR71" s="141">
        <v>10000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244</v>
      </c>
      <c r="C72" s="189" t="s">
        <v>58</v>
      </c>
      <c r="D72" s="189"/>
      <c r="E72" s="189" t="s">
        <v>71</v>
      </c>
      <c r="F72" s="189" t="s">
        <v>72</v>
      </c>
      <c r="G72" s="189" t="s">
        <v>66</v>
      </c>
      <c r="H72" s="89"/>
      <c r="I72" s="89"/>
      <c r="J72" s="89"/>
      <c r="K72" s="181"/>
      <c r="L72" s="80">
        <v>6</v>
      </c>
      <c r="M72" s="80">
        <v>4</v>
      </c>
      <c r="N72" s="80">
        <v>0</v>
      </c>
      <c r="O72" s="91">
        <v>0</v>
      </c>
      <c r="P72" s="92">
        <v>0</v>
      </c>
      <c r="Q72" s="93">
        <f>O72+P72</f>
        <v>0</v>
      </c>
      <c r="R72" s="81" t="str">
        <f>IFERROR(Q72/N72,"-")</f>
        <v>-</v>
      </c>
      <c r="S72" s="80">
        <v>0</v>
      </c>
      <c r="T72" s="80">
        <v>0</v>
      </c>
      <c r="U72" s="81" t="str">
        <f>IFERROR(T72/(Q72),"-")</f>
        <v>-</v>
      </c>
      <c r="V72" s="82"/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/>
      <c r="AC72" s="85"/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0.040533333333333</v>
      </c>
      <c r="B73" s="189" t="s">
        <v>245</v>
      </c>
      <c r="C73" s="189" t="s">
        <v>58</v>
      </c>
      <c r="D73" s="189"/>
      <c r="E73" s="189" t="s">
        <v>246</v>
      </c>
      <c r="F73" s="189" t="s">
        <v>247</v>
      </c>
      <c r="G73" s="189" t="s">
        <v>61</v>
      </c>
      <c r="H73" s="89" t="s">
        <v>81</v>
      </c>
      <c r="I73" s="89" t="s">
        <v>242</v>
      </c>
      <c r="J73" s="190" t="s">
        <v>248</v>
      </c>
      <c r="K73" s="181">
        <v>150000</v>
      </c>
      <c r="L73" s="80">
        <v>7</v>
      </c>
      <c r="M73" s="80">
        <v>0</v>
      </c>
      <c r="N73" s="80">
        <v>27</v>
      </c>
      <c r="O73" s="91">
        <v>4</v>
      </c>
      <c r="P73" s="92">
        <v>0</v>
      </c>
      <c r="Q73" s="93">
        <f>O73+P73</f>
        <v>4</v>
      </c>
      <c r="R73" s="81">
        <f>IFERROR(Q73/N73,"-")</f>
        <v>0.14814814814815</v>
      </c>
      <c r="S73" s="80">
        <v>0</v>
      </c>
      <c r="T73" s="80">
        <v>0</v>
      </c>
      <c r="U73" s="81">
        <f>IFERROR(T73/(Q73),"-")</f>
        <v>0</v>
      </c>
      <c r="V73" s="82">
        <f>IFERROR(K73/SUM(Q73:Q74),"-")</f>
        <v>37500</v>
      </c>
      <c r="W73" s="83">
        <v>2</v>
      </c>
      <c r="X73" s="81">
        <f>IF(Q73=0,"-",W73/Q73)</f>
        <v>0.5</v>
      </c>
      <c r="Y73" s="186">
        <v>6080</v>
      </c>
      <c r="Z73" s="187">
        <f>IFERROR(Y73/Q73,"-")</f>
        <v>1520</v>
      </c>
      <c r="AA73" s="187">
        <f>IFERROR(Y73/W73,"-")</f>
        <v>3040</v>
      </c>
      <c r="AB73" s="181">
        <f>SUM(Y73:Y74)-SUM(K73:K74)</f>
        <v>-143920</v>
      </c>
      <c r="AC73" s="85">
        <f>SUM(Y73:Y74)/SUM(K73:K74)</f>
        <v>0.040533333333333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>
        <v>1</v>
      </c>
      <c r="AX73" s="107">
        <f>IF(Q73=0,"",IF(AW73=0,"",(AW73/Q73)))</f>
        <v>0.25</v>
      </c>
      <c r="AY73" s="106"/>
      <c r="AZ73" s="108">
        <f>IFERROR(AY73/AW73,"-")</f>
        <v>0</v>
      </c>
      <c r="BA73" s="109"/>
      <c r="BB73" s="110">
        <f>IFERROR(BA73/AW73,"-")</f>
        <v>0</v>
      </c>
      <c r="BC73" s="111"/>
      <c r="BD73" s="111"/>
      <c r="BE73" s="111"/>
      <c r="BF73" s="112">
        <v>1</v>
      </c>
      <c r="BG73" s="113">
        <f>IF(Q73=0,"",IF(BF73=0,"",(BF73/Q73)))</f>
        <v>0.25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2</v>
      </c>
      <c r="BP73" s="120">
        <f>IF(Q73=0,"",IF(BO73=0,"",(BO73/Q73)))</f>
        <v>0.5</v>
      </c>
      <c r="BQ73" s="121">
        <v>2</v>
      </c>
      <c r="BR73" s="122">
        <f>IFERROR(BQ73/BO73,"-")</f>
        <v>1</v>
      </c>
      <c r="BS73" s="123">
        <v>6080</v>
      </c>
      <c r="BT73" s="124">
        <f>IFERROR(BS73/BO73,"-")</f>
        <v>3040</v>
      </c>
      <c r="BU73" s="125">
        <v>1</v>
      </c>
      <c r="BV73" s="125">
        <v>1</v>
      </c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2</v>
      </c>
      <c r="CQ73" s="141">
        <v>6080</v>
      </c>
      <c r="CR73" s="141">
        <v>6000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249</v>
      </c>
      <c r="C74" s="189" t="s">
        <v>58</v>
      </c>
      <c r="D74" s="189"/>
      <c r="E74" s="189" t="s">
        <v>246</v>
      </c>
      <c r="F74" s="189" t="s">
        <v>247</v>
      </c>
      <c r="G74" s="189" t="s">
        <v>66</v>
      </c>
      <c r="H74" s="89"/>
      <c r="I74" s="89"/>
      <c r="J74" s="89"/>
      <c r="K74" s="181"/>
      <c r="L74" s="80">
        <v>20</v>
      </c>
      <c r="M74" s="80">
        <v>11</v>
      </c>
      <c r="N74" s="80">
        <v>1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</v>
      </c>
      <c r="B75" s="189" t="s">
        <v>250</v>
      </c>
      <c r="C75" s="189" t="s">
        <v>58</v>
      </c>
      <c r="D75" s="189"/>
      <c r="E75" s="189" t="s">
        <v>251</v>
      </c>
      <c r="F75" s="189" t="s">
        <v>252</v>
      </c>
      <c r="G75" s="189" t="s">
        <v>61</v>
      </c>
      <c r="H75" s="89" t="s">
        <v>253</v>
      </c>
      <c r="I75" s="89" t="s">
        <v>254</v>
      </c>
      <c r="J75" s="190" t="s">
        <v>255</v>
      </c>
      <c r="K75" s="181">
        <v>120000</v>
      </c>
      <c r="L75" s="80">
        <v>12</v>
      </c>
      <c r="M75" s="80">
        <v>0</v>
      </c>
      <c r="N75" s="80">
        <v>23</v>
      </c>
      <c r="O75" s="91">
        <v>3</v>
      </c>
      <c r="P75" s="92">
        <v>0</v>
      </c>
      <c r="Q75" s="93">
        <f>O75+P75</f>
        <v>3</v>
      </c>
      <c r="R75" s="81">
        <f>IFERROR(Q75/N75,"-")</f>
        <v>0.1304347826087</v>
      </c>
      <c r="S75" s="80">
        <v>1</v>
      </c>
      <c r="T75" s="80">
        <v>0</v>
      </c>
      <c r="U75" s="81">
        <f>IFERROR(T75/(Q75),"-")</f>
        <v>0</v>
      </c>
      <c r="V75" s="82">
        <f>IFERROR(K75/SUM(Q75:Q76),"-")</f>
        <v>30000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-120000</v>
      </c>
      <c r="AC75" s="85">
        <f>SUM(Y75:Y76)/SUM(K75:K76)</f>
        <v>0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0.33333333333333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2</v>
      </c>
      <c r="CH75" s="134">
        <f>IF(Q75=0,"",IF(CG75=0,"",(CG75/Q75)))</f>
        <v>0.66666666666667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256</v>
      </c>
      <c r="C76" s="189" t="s">
        <v>58</v>
      </c>
      <c r="D76" s="189"/>
      <c r="E76" s="189" t="s">
        <v>251</v>
      </c>
      <c r="F76" s="189" t="s">
        <v>252</v>
      </c>
      <c r="G76" s="189" t="s">
        <v>66</v>
      </c>
      <c r="H76" s="89"/>
      <c r="I76" s="89"/>
      <c r="J76" s="89"/>
      <c r="K76" s="181"/>
      <c r="L76" s="80">
        <v>4</v>
      </c>
      <c r="M76" s="80">
        <v>4</v>
      </c>
      <c r="N76" s="80">
        <v>1</v>
      </c>
      <c r="O76" s="91">
        <v>1</v>
      </c>
      <c r="P76" s="92">
        <v>0</v>
      </c>
      <c r="Q76" s="93">
        <f>O76+P76</f>
        <v>1</v>
      </c>
      <c r="R76" s="81">
        <f>IFERROR(Q76/N76,"-")</f>
        <v>1</v>
      </c>
      <c r="S76" s="80">
        <v>0</v>
      </c>
      <c r="T76" s="80">
        <v>1</v>
      </c>
      <c r="U76" s="81">
        <f>IFERROR(T76/(Q76),"-")</f>
        <v>1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</v>
      </c>
      <c r="B77" s="189" t="s">
        <v>257</v>
      </c>
      <c r="C77" s="189" t="s">
        <v>58</v>
      </c>
      <c r="D77" s="189"/>
      <c r="E77" s="189" t="s">
        <v>258</v>
      </c>
      <c r="F77" s="189" t="s">
        <v>93</v>
      </c>
      <c r="G77" s="189" t="s">
        <v>73</v>
      </c>
      <c r="H77" s="89" t="s">
        <v>253</v>
      </c>
      <c r="I77" s="89" t="s">
        <v>254</v>
      </c>
      <c r="J77" s="190" t="s">
        <v>259</v>
      </c>
      <c r="K77" s="181">
        <v>120000</v>
      </c>
      <c r="L77" s="80">
        <v>0</v>
      </c>
      <c r="M77" s="80">
        <v>0</v>
      </c>
      <c r="N77" s="80">
        <v>0</v>
      </c>
      <c r="O77" s="91">
        <v>3</v>
      </c>
      <c r="P77" s="92">
        <v>0</v>
      </c>
      <c r="Q77" s="93">
        <f>O77+P77</f>
        <v>3</v>
      </c>
      <c r="R77" s="81" t="str">
        <f>IFERROR(Q77/N77,"-")</f>
        <v>-</v>
      </c>
      <c r="S77" s="80">
        <v>0</v>
      </c>
      <c r="T77" s="80">
        <v>1</v>
      </c>
      <c r="U77" s="81">
        <f>IFERROR(T77/(Q77),"-")</f>
        <v>0.33333333333333</v>
      </c>
      <c r="V77" s="82">
        <f>IFERROR(K77/SUM(Q77:Q78),"-")</f>
        <v>40000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-120000</v>
      </c>
      <c r="AC77" s="85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0.33333333333333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0.33333333333333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260</v>
      </c>
      <c r="C78" s="189" t="s">
        <v>58</v>
      </c>
      <c r="D78" s="189"/>
      <c r="E78" s="189" t="s">
        <v>258</v>
      </c>
      <c r="F78" s="189" t="s">
        <v>93</v>
      </c>
      <c r="G78" s="189" t="s">
        <v>66</v>
      </c>
      <c r="H78" s="89"/>
      <c r="I78" s="89"/>
      <c r="J78" s="89"/>
      <c r="K78" s="181"/>
      <c r="L78" s="80">
        <v>9</v>
      </c>
      <c r="M78" s="80">
        <v>6</v>
      </c>
      <c r="N78" s="80">
        <v>0</v>
      </c>
      <c r="O78" s="91">
        <v>0</v>
      </c>
      <c r="P78" s="92">
        <v>0</v>
      </c>
      <c r="Q78" s="93">
        <f>O78+P78</f>
        <v>0</v>
      </c>
      <c r="R78" s="81" t="str">
        <f>IFERROR(Q78/N78,"-")</f>
        <v>-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</v>
      </c>
      <c r="B79" s="189" t="s">
        <v>261</v>
      </c>
      <c r="C79" s="189" t="s">
        <v>58</v>
      </c>
      <c r="D79" s="189"/>
      <c r="E79" s="189" t="s">
        <v>174</v>
      </c>
      <c r="F79" s="189" t="s">
        <v>146</v>
      </c>
      <c r="G79" s="189" t="s">
        <v>61</v>
      </c>
      <c r="H79" s="89" t="s">
        <v>253</v>
      </c>
      <c r="I79" s="89" t="s">
        <v>254</v>
      </c>
      <c r="J79" s="191" t="s">
        <v>262</v>
      </c>
      <c r="K79" s="181">
        <v>120000</v>
      </c>
      <c r="L79" s="80">
        <v>4</v>
      </c>
      <c r="M79" s="80">
        <v>0</v>
      </c>
      <c r="N79" s="80">
        <v>22</v>
      </c>
      <c r="O79" s="91">
        <v>1</v>
      </c>
      <c r="P79" s="92">
        <v>0</v>
      </c>
      <c r="Q79" s="93">
        <f>O79+P79</f>
        <v>1</v>
      </c>
      <c r="R79" s="81">
        <f>IFERROR(Q79/N79,"-")</f>
        <v>0.045454545454545</v>
      </c>
      <c r="S79" s="80">
        <v>1</v>
      </c>
      <c r="T79" s="80">
        <v>0</v>
      </c>
      <c r="U79" s="81">
        <f>IFERROR(T79/(Q79),"-")</f>
        <v>0</v>
      </c>
      <c r="V79" s="82">
        <f>IFERROR(K79/SUM(Q79:Q80),"-")</f>
        <v>120000</v>
      </c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>
        <f>SUM(Y79:Y80)-SUM(K79:K80)</f>
        <v>-120000</v>
      </c>
      <c r="AC79" s="85">
        <f>SUM(Y79:Y80)/SUM(K79:K80)</f>
        <v>0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1</v>
      </c>
      <c r="BQ79" s="121"/>
      <c r="BR79" s="122">
        <f>IFERROR(BQ79/BO79,"-")</f>
        <v>0</v>
      </c>
      <c r="BS79" s="123"/>
      <c r="BT79" s="124">
        <f>IFERROR(BS79/BO79,"-")</f>
        <v>0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263</v>
      </c>
      <c r="C80" s="189" t="s">
        <v>58</v>
      </c>
      <c r="D80" s="189"/>
      <c r="E80" s="189" t="s">
        <v>174</v>
      </c>
      <c r="F80" s="189" t="s">
        <v>146</v>
      </c>
      <c r="G80" s="189" t="s">
        <v>66</v>
      </c>
      <c r="H80" s="89"/>
      <c r="I80" s="89"/>
      <c r="J80" s="89"/>
      <c r="K80" s="181"/>
      <c r="L80" s="80">
        <v>7</v>
      </c>
      <c r="M80" s="80">
        <v>6</v>
      </c>
      <c r="N80" s="80">
        <v>0</v>
      </c>
      <c r="O80" s="91">
        <v>0</v>
      </c>
      <c r="P80" s="92">
        <v>0</v>
      </c>
      <c r="Q80" s="93">
        <f>O80+P80</f>
        <v>0</v>
      </c>
      <c r="R80" s="81" t="str">
        <f>IFERROR(Q80/N80,"-")</f>
        <v>-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30"/>
      <c r="B81" s="86"/>
      <c r="C81" s="86"/>
      <c r="D81" s="87"/>
      <c r="E81" s="87"/>
      <c r="F81" s="87"/>
      <c r="G81" s="88"/>
      <c r="H81" s="89"/>
      <c r="I81" s="89"/>
      <c r="J81" s="89"/>
      <c r="K81" s="182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8"/>
      <c r="Z81" s="188"/>
      <c r="AA81" s="188"/>
      <c r="AB81" s="188"/>
      <c r="AC81" s="33"/>
      <c r="AD81" s="58"/>
      <c r="AE81" s="62"/>
      <c r="AF81" s="63"/>
      <c r="AG81" s="62"/>
      <c r="AH81" s="66"/>
      <c r="AI81" s="67"/>
      <c r="AJ81" s="68"/>
      <c r="AK81" s="69"/>
      <c r="AL81" s="69"/>
      <c r="AM81" s="69"/>
      <c r="AN81" s="62"/>
      <c r="AO81" s="63"/>
      <c r="AP81" s="62"/>
      <c r="AQ81" s="66"/>
      <c r="AR81" s="67"/>
      <c r="AS81" s="68"/>
      <c r="AT81" s="69"/>
      <c r="AU81" s="69"/>
      <c r="AV81" s="69"/>
      <c r="AW81" s="62"/>
      <c r="AX81" s="63"/>
      <c r="AY81" s="62"/>
      <c r="AZ81" s="66"/>
      <c r="BA81" s="67"/>
      <c r="BB81" s="68"/>
      <c r="BC81" s="69"/>
      <c r="BD81" s="69"/>
      <c r="BE81" s="69"/>
      <c r="BF81" s="62"/>
      <c r="BG81" s="63"/>
      <c r="BH81" s="62"/>
      <c r="BI81" s="66"/>
      <c r="BJ81" s="67"/>
      <c r="BK81" s="68"/>
      <c r="BL81" s="69"/>
      <c r="BM81" s="69"/>
      <c r="BN81" s="69"/>
      <c r="BO81" s="64"/>
      <c r="BP81" s="65"/>
      <c r="BQ81" s="62"/>
      <c r="BR81" s="66"/>
      <c r="BS81" s="67"/>
      <c r="BT81" s="68"/>
      <c r="BU81" s="69"/>
      <c r="BV81" s="69"/>
      <c r="BW81" s="69"/>
      <c r="BX81" s="64"/>
      <c r="BY81" s="65"/>
      <c r="BZ81" s="62"/>
      <c r="CA81" s="66"/>
      <c r="CB81" s="67"/>
      <c r="CC81" s="68"/>
      <c r="CD81" s="69"/>
      <c r="CE81" s="69"/>
      <c r="CF81" s="69"/>
      <c r="CG81" s="64"/>
      <c r="CH81" s="65"/>
      <c r="CI81" s="62"/>
      <c r="CJ81" s="66"/>
      <c r="CK81" s="67"/>
      <c r="CL81" s="68"/>
      <c r="CM81" s="69"/>
      <c r="CN81" s="69"/>
      <c r="CO81" s="69"/>
      <c r="CP81" s="70"/>
      <c r="CQ81" s="67"/>
      <c r="CR81" s="67"/>
      <c r="CS81" s="67"/>
      <c r="CT81" s="71"/>
    </row>
    <row r="82" spans="1:99">
      <c r="A82" s="30"/>
      <c r="B82" s="37"/>
      <c r="C82" s="37"/>
      <c r="D82" s="21"/>
      <c r="E82" s="21"/>
      <c r="F82" s="21"/>
      <c r="G82" s="22"/>
      <c r="H82" s="36"/>
      <c r="I82" s="36"/>
      <c r="J82" s="74"/>
      <c r="K82" s="183"/>
      <c r="L82" s="34"/>
      <c r="M82" s="34"/>
      <c r="N82" s="31"/>
      <c r="O82" s="23"/>
      <c r="P82" s="23"/>
      <c r="Q82" s="23"/>
      <c r="R82" s="32"/>
      <c r="S82" s="32"/>
      <c r="T82" s="23"/>
      <c r="U82" s="32"/>
      <c r="V82" s="25"/>
      <c r="W82" s="25"/>
      <c r="X82" s="25"/>
      <c r="Y82" s="188"/>
      <c r="Z82" s="188"/>
      <c r="AA82" s="188"/>
      <c r="AB82" s="188"/>
      <c r="AC82" s="33"/>
      <c r="AD82" s="60"/>
      <c r="AE82" s="62"/>
      <c r="AF82" s="63"/>
      <c r="AG82" s="62"/>
      <c r="AH82" s="66"/>
      <c r="AI82" s="67"/>
      <c r="AJ82" s="68"/>
      <c r="AK82" s="69"/>
      <c r="AL82" s="69"/>
      <c r="AM82" s="69"/>
      <c r="AN82" s="62"/>
      <c r="AO82" s="63"/>
      <c r="AP82" s="62"/>
      <c r="AQ82" s="66"/>
      <c r="AR82" s="67"/>
      <c r="AS82" s="68"/>
      <c r="AT82" s="69"/>
      <c r="AU82" s="69"/>
      <c r="AV82" s="69"/>
      <c r="AW82" s="62"/>
      <c r="AX82" s="63"/>
      <c r="AY82" s="62"/>
      <c r="AZ82" s="66"/>
      <c r="BA82" s="67"/>
      <c r="BB82" s="68"/>
      <c r="BC82" s="69"/>
      <c r="BD82" s="69"/>
      <c r="BE82" s="69"/>
      <c r="BF82" s="62"/>
      <c r="BG82" s="63"/>
      <c r="BH82" s="62"/>
      <c r="BI82" s="66"/>
      <c r="BJ82" s="67"/>
      <c r="BK82" s="68"/>
      <c r="BL82" s="69"/>
      <c r="BM82" s="69"/>
      <c r="BN82" s="69"/>
      <c r="BO82" s="64"/>
      <c r="BP82" s="65"/>
      <c r="BQ82" s="62"/>
      <c r="BR82" s="66"/>
      <c r="BS82" s="67"/>
      <c r="BT82" s="68"/>
      <c r="BU82" s="69"/>
      <c r="BV82" s="69"/>
      <c r="BW82" s="69"/>
      <c r="BX82" s="64"/>
      <c r="BY82" s="65"/>
      <c r="BZ82" s="62"/>
      <c r="CA82" s="66"/>
      <c r="CB82" s="67"/>
      <c r="CC82" s="68"/>
      <c r="CD82" s="69"/>
      <c r="CE82" s="69"/>
      <c r="CF82" s="69"/>
      <c r="CG82" s="64"/>
      <c r="CH82" s="65"/>
      <c r="CI82" s="62"/>
      <c r="CJ82" s="66"/>
      <c r="CK82" s="67"/>
      <c r="CL82" s="68"/>
      <c r="CM82" s="69"/>
      <c r="CN82" s="69"/>
      <c r="CO82" s="69"/>
      <c r="CP82" s="70"/>
      <c r="CQ82" s="67"/>
      <c r="CR82" s="67"/>
      <c r="CS82" s="67"/>
      <c r="CT82" s="71"/>
    </row>
    <row r="83" spans="1:99">
      <c r="A83" s="19">
        <f>AC83</f>
        <v>0.1245366726297</v>
      </c>
      <c r="B83" s="39"/>
      <c r="C83" s="39"/>
      <c r="D83" s="39"/>
      <c r="E83" s="39"/>
      <c r="F83" s="39"/>
      <c r="G83" s="39"/>
      <c r="H83" s="40" t="s">
        <v>264</v>
      </c>
      <c r="I83" s="40"/>
      <c r="J83" s="40"/>
      <c r="K83" s="184">
        <f>SUM(K6:K82)</f>
        <v>2795000</v>
      </c>
      <c r="L83" s="41">
        <f>SUM(L6:L82)</f>
        <v>680</v>
      </c>
      <c r="M83" s="41">
        <f>SUM(M6:M82)</f>
        <v>299</v>
      </c>
      <c r="N83" s="41">
        <f>SUM(N6:N82)</f>
        <v>651</v>
      </c>
      <c r="O83" s="41">
        <f>SUM(O6:O82)</f>
        <v>138</v>
      </c>
      <c r="P83" s="41">
        <f>SUM(P6:P82)</f>
        <v>1</v>
      </c>
      <c r="Q83" s="41">
        <f>SUM(Q6:Q82)</f>
        <v>139</v>
      </c>
      <c r="R83" s="42">
        <f>IFERROR(Q83/N83,"-")</f>
        <v>0.21351766513057</v>
      </c>
      <c r="S83" s="77">
        <f>SUM(S6:S82)</f>
        <v>19</v>
      </c>
      <c r="T83" s="77">
        <f>SUM(T6:T82)</f>
        <v>24</v>
      </c>
      <c r="U83" s="42">
        <f>IFERROR(S83/Q83,"-")</f>
        <v>0.13669064748201</v>
      </c>
      <c r="V83" s="43">
        <f>IFERROR(K83/Q83,"-")</f>
        <v>20107.913669065</v>
      </c>
      <c r="W83" s="44">
        <f>SUM(W6:W82)</f>
        <v>15</v>
      </c>
      <c r="X83" s="42">
        <f>IFERROR(W83/Q83,"-")</f>
        <v>0.10791366906475</v>
      </c>
      <c r="Y83" s="184">
        <f>SUM(Y6:Y82)</f>
        <v>348080</v>
      </c>
      <c r="Z83" s="184">
        <f>IFERROR(Y83/Q83,"-")</f>
        <v>2504.1726618705</v>
      </c>
      <c r="AA83" s="184">
        <f>IFERROR(Y83/W83,"-")</f>
        <v>23205.333333333</v>
      </c>
      <c r="AB83" s="184">
        <f>Y83-K83</f>
        <v>-2446920</v>
      </c>
      <c r="AC83" s="46">
        <f>Y83/K83</f>
        <v>0.1245366726297</v>
      </c>
      <c r="AD83" s="59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4"/>
    <mergeCell ref="K22:K24"/>
    <mergeCell ref="V22:V24"/>
    <mergeCell ref="AB22:AB24"/>
    <mergeCell ref="AC22:AC24"/>
    <mergeCell ref="A25:A29"/>
    <mergeCell ref="K25:K29"/>
    <mergeCell ref="V25:V29"/>
    <mergeCell ref="AB25:AB29"/>
    <mergeCell ref="AC25:AC29"/>
    <mergeCell ref="A30:A34"/>
    <mergeCell ref="K30:K34"/>
    <mergeCell ref="V30:V34"/>
    <mergeCell ref="AB30:AB34"/>
    <mergeCell ref="AC30:AC34"/>
    <mergeCell ref="A35:A38"/>
    <mergeCell ref="K35:K38"/>
    <mergeCell ref="V35:V38"/>
    <mergeCell ref="AB35:AB38"/>
    <mergeCell ref="AC35:AC38"/>
    <mergeCell ref="A39:A47"/>
    <mergeCell ref="K39:K47"/>
    <mergeCell ref="V39:V47"/>
    <mergeCell ref="AB39:AB47"/>
    <mergeCell ref="AC39:AC47"/>
    <mergeCell ref="A48:A66"/>
    <mergeCell ref="K48:K66"/>
    <mergeCell ref="V48:V66"/>
    <mergeCell ref="AB48:AB66"/>
    <mergeCell ref="AC48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265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0.59</v>
      </c>
      <c r="B6" s="189" t="s">
        <v>266</v>
      </c>
      <c r="C6" s="189" t="s">
        <v>267</v>
      </c>
      <c r="D6" s="189" t="s">
        <v>268</v>
      </c>
      <c r="E6" s="189" t="s">
        <v>269</v>
      </c>
      <c r="F6" s="189"/>
      <c r="G6" s="189" t="s">
        <v>270</v>
      </c>
      <c r="H6" s="89" t="s">
        <v>271</v>
      </c>
      <c r="I6" s="89" t="s">
        <v>272</v>
      </c>
      <c r="J6" s="89" t="s">
        <v>273</v>
      </c>
      <c r="K6" s="181">
        <v>75000</v>
      </c>
      <c r="L6" s="80">
        <v>26</v>
      </c>
      <c r="M6" s="80">
        <v>0</v>
      </c>
      <c r="N6" s="80">
        <v>91</v>
      </c>
      <c r="O6" s="91">
        <v>10</v>
      </c>
      <c r="P6" s="92">
        <v>1</v>
      </c>
      <c r="Q6" s="93">
        <f>O6+P6</f>
        <v>11</v>
      </c>
      <c r="R6" s="81">
        <f>IFERROR(Q6/N6,"-")</f>
        <v>0.12087912087912</v>
      </c>
      <c r="S6" s="80">
        <v>1</v>
      </c>
      <c r="T6" s="80">
        <v>3</v>
      </c>
      <c r="U6" s="81">
        <f>IFERROR(T6/(Q6),"-")</f>
        <v>0.27272727272727</v>
      </c>
      <c r="V6" s="82">
        <f>IFERROR(K6/SUM(Q6:Q7),"-")</f>
        <v>5000</v>
      </c>
      <c r="W6" s="83">
        <v>1</v>
      </c>
      <c r="X6" s="81">
        <f>IF(Q6=0,"-",W6/Q6)</f>
        <v>0.090909090909091</v>
      </c>
      <c r="Y6" s="186">
        <v>30000</v>
      </c>
      <c r="Z6" s="187">
        <f>IFERROR(Y6/Q6,"-")</f>
        <v>2727.2727272727</v>
      </c>
      <c r="AA6" s="187">
        <f>IFERROR(Y6/W6,"-")</f>
        <v>30000</v>
      </c>
      <c r="AB6" s="181">
        <f>SUM(Y6:Y7)-SUM(K6:K7)</f>
        <v>-30750</v>
      </c>
      <c r="AC6" s="85">
        <f>SUM(Y6:Y7)/SUM(K6:K7)</f>
        <v>0.59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4</v>
      </c>
      <c r="AO6" s="101">
        <f>IF(Q6=0,"",IF(AN6=0,"",(AN6/Q6)))</f>
        <v>0.36363636363636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0.27272727272727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0.090909090909091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0.18181818181818</v>
      </c>
      <c r="BQ6" s="121">
        <v>1</v>
      </c>
      <c r="BR6" s="122">
        <f>IFERROR(BQ6/BO6,"-")</f>
        <v>0.5</v>
      </c>
      <c r="BS6" s="123">
        <v>40000</v>
      </c>
      <c r="BT6" s="124">
        <f>IFERROR(BS6/BO6,"-")</f>
        <v>20000</v>
      </c>
      <c r="BU6" s="125"/>
      <c r="BV6" s="125"/>
      <c r="BW6" s="125">
        <v>1</v>
      </c>
      <c r="BX6" s="126">
        <v>1</v>
      </c>
      <c r="BY6" s="127">
        <f>IF(Q6=0,"",IF(BX6=0,"",(BX6/Q6)))</f>
        <v>0.090909090909091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30000</v>
      </c>
      <c r="CR6" s="141">
        <v>40000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274</v>
      </c>
      <c r="C7" s="189" t="s">
        <v>267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40</v>
      </c>
      <c r="M7" s="80">
        <v>18</v>
      </c>
      <c r="N7" s="80">
        <v>48</v>
      </c>
      <c r="O7" s="91">
        <v>4</v>
      </c>
      <c r="P7" s="92">
        <v>0</v>
      </c>
      <c r="Q7" s="93">
        <f>O7+P7</f>
        <v>4</v>
      </c>
      <c r="R7" s="81">
        <f>IFERROR(Q7/N7,"-")</f>
        <v>0.083333333333333</v>
      </c>
      <c r="S7" s="80">
        <v>1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14250</v>
      </c>
      <c r="Z7" s="187">
        <f>IFERROR(Y7/Q7,"-")</f>
        <v>3562.5</v>
      </c>
      <c r="AA7" s="187">
        <f>IFERROR(Y7/W7,"-")</f>
        <v>14250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0.5</v>
      </c>
      <c r="AP7" s="100">
        <v>1</v>
      </c>
      <c r="AQ7" s="102">
        <f>IFERROR(AP7/AN7,"-")</f>
        <v>0.5</v>
      </c>
      <c r="AR7" s="103">
        <v>14250</v>
      </c>
      <c r="AS7" s="104">
        <f>IFERROR(AR7/AN7,"-")</f>
        <v>7125</v>
      </c>
      <c r="AT7" s="105"/>
      <c r="AU7" s="105"/>
      <c r="AV7" s="105">
        <v>1</v>
      </c>
      <c r="AW7" s="106">
        <v>1</v>
      </c>
      <c r="AX7" s="107">
        <f>IF(Q7=0,"",IF(AW7=0,"",(AW7/Q7)))</f>
        <v>0.25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14250</v>
      </c>
      <c r="CR7" s="141">
        <v>14250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0.17777777777778</v>
      </c>
      <c r="B8" s="189" t="s">
        <v>275</v>
      </c>
      <c r="C8" s="189" t="s">
        <v>267</v>
      </c>
      <c r="D8" s="189" t="s">
        <v>276</v>
      </c>
      <c r="E8" s="189" t="s">
        <v>277</v>
      </c>
      <c r="F8" s="189"/>
      <c r="G8" s="189" t="s">
        <v>73</v>
      </c>
      <c r="H8" s="89" t="s">
        <v>278</v>
      </c>
      <c r="I8" s="89" t="s">
        <v>279</v>
      </c>
      <c r="J8" s="89" t="s">
        <v>273</v>
      </c>
      <c r="K8" s="181">
        <v>45000</v>
      </c>
      <c r="L8" s="80">
        <v>0</v>
      </c>
      <c r="M8" s="80">
        <v>0</v>
      </c>
      <c r="N8" s="80">
        <v>0</v>
      </c>
      <c r="O8" s="91">
        <v>7</v>
      </c>
      <c r="P8" s="92">
        <v>0</v>
      </c>
      <c r="Q8" s="93">
        <f>O8+P8</f>
        <v>7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0.14285714285714</v>
      </c>
      <c r="V8" s="82">
        <f>IFERROR(K8/SUM(Q8:Q9),"-")</f>
        <v>4500</v>
      </c>
      <c r="W8" s="83">
        <v>3</v>
      </c>
      <c r="X8" s="81">
        <f>IF(Q8=0,"-",W8/Q8)</f>
        <v>0.42857142857143</v>
      </c>
      <c r="Y8" s="186">
        <v>8000</v>
      </c>
      <c r="Z8" s="187">
        <f>IFERROR(Y8/Q8,"-")</f>
        <v>1142.8571428571</v>
      </c>
      <c r="AA8" s="187">
        <f>IFERROR(Y8/W8,"-")</f>
        <v>2666.6666666667</v>
      </c>
      <c r="AB8" s="181">
        <f>SUM(Y8:Y9)-SUM(K8:K9)</f>
        <v>-37000</v>
      </c>
      <c r="AC8" s="85">
        <f>SUM(Y8:Y9)/SUM(K8:K9)</f>
        <v>0.17777777777778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0.42857142857143</v>
      </c>
      <c r="BH8" s="112">
        <v>2</v>
      </c>
      <c r="BI8" s="114">
        <f>IFERROR(BH8/BF8,"-")</f>
        <v>0.66666666666667</v>
      </c>
      <c r="BJ8" s="115">
        <v>18000</v>
      </c>
      <c r="BK8" s="116">
        <f>IFERROR(BJ8/BF8,"-")</f>
        <v>6000</v>
      </c>
      <c r="BL8" s="117">
        <v>1</v>
      </c>
      <c r="BM8" s="117"/>
      <c r="BN8" s="117">
        <v>1</v>
      </c>
      <c r="BO8" s="119">
        <v>1</v>
      </c>
      <c r="BP8" s="120">
        <f>IF(Q8=0,"",IF(BO8=0,"",(BO8/Q8)))</f>
        <v>0.14285714285714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0.28571428571429</v>
      </c>
      <c r="BZ8" s="128">
        <v>1</v>
      </c>
      <c r="CA8" s="129">
        <f>IFERROR(BZ8/BX8,"-")</f>
        <v>0.5</v>
      </c>
      <c r="CB8" s="130">
        <v>5000</v>
      </c>
      <c r="CC8" s="131">
        <f>IFERROR(CB8/BX8,"-")</f>
        <v>2500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8000</v>
      </c>
      <c r="CR8" s="141">
        <v>15000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280</v>
      </c>
      <c r="C9" s="189" t="s">
        <v>267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43</v>
      </c>
      <c r="M9" s="80">
        <v>22</v>
      </c>
      <c r="N9" s="80">
        <v>11</v>
      </c>
      <c r="O9" s="91">
        <v>3</v>
      </c>
      <c r="P9" s="92">
        <v>0</v>
      </c>
      <c r="Q9" s="93">
        <f>O9+P9</f>
        <v>3</v>
      </c>
      <c r="R9" s="81">
        <f>IFERROR(Q9/N9,"-")</f>
        <v>0.27272727272727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0.33333333333333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</v>
      </c>
      <c r="B10" s="189" t="s">
        <v>281</v>
      </c>
      <c r="C10" s="189" t="s">
        <v>267</v>
      </c>
      <c r="D10" s="189" t="s">
        <v>276</v>
      </c>
      <c r="E10" s="189" t="s">
        <v>282</v>
      </c>
      <c r="F10" s="189"/>
      <c r="G10" s="189" t="s">
        <v>73</v>
      </c>
      <c r="H10" s="89" t="s">
        <v>283</v>
      </c>
      <c r="I10" s="89" t="s">
        <v>284</v>
      </c>
      <c r="J10" s="89" t="s">
        <v>285</v>
      </c>
      <c r="K10" s="181">
        <v>75000</v>
      </c>
      <c r="L10" s="80">
        <v>0</v>
      </c>
      <c r="M10" s="80">
        <v>0</v>
      </c>
      <c r="N10" s="80">
        <v>0</v>
      </c>
      <c r="O10" s="91">
        <v>24</v>
      </c>
      <c r="P10" s="92">
        <v>0</v>
      </c>
      <c r="Q10" s="93">
        <f>O10+P10</f>
        <v>24</v>
      </c>
      <c r="R10" s="81" t="str">
        <f>IFERROR(Q10/N10,"-")</f>
        <v>-</v>
      </c>
      <c r="S10" s="80">
        <v>7</v>
      </c>
      <c r="T10" s="80">
        <v>3</v>
      </c>
      <c r="U10" s="81">
        <f>IFERROR(T10/(Q10),"-")</f>
        <v>0.125</v>
      </c>
      <c r="V10" s="82">
        <f>IFERROR(K10/SUM(Q10:Q11),"-")</f>
        <v>2500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-75000</v>
      </c>
      <c r="AC10" s="85">
        <f>SUM(Y10:Y11)/SUM(K10:K11)</f>
        <v>0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0.041666666666667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5</v>
      </c>
      <c r="BG10" s="113">
        <f>IF(Q10=0,"",IF(BF10=0,"",(BF10/Q10)))</f>
        <v>0.20833333333333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12</v>
      </c>
      <c r="BP10" s="120">
        <f>IF(Q10=0,"",IF(BO10=0,"",(BO10/Q10)))</f>
        <v>0.5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5</v>
      </c>
      <c r="BY10" s="127">
        <f>IF(Q10=0,"",IF(BX10=0,"",(BX10/Q10)))</f>
        <v>0.20833333333333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0.041666666666667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286</v>
      </c>
      <c r="C11" s="189" t="s">
        <v>267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65</v>
      </c>
      <c r="M11" s="80">
        <v>40</v>
      </c>
      <c r="N11" s="80">
        <v>18</v>
      </c>
      <c r="O11" s="91">
        <v>6</v>
      </c>
      <c r="P11" s="92">
        <v>0</v>
      </c>
      <c r="Q11" s="93">
        <f>O11+P11</f>
        <v>6</v>
      </c>
      <c r="R11" s="81">
        <f>IFERROR(Q11/N11,"-")</f>
        <v>0.33333333333333</v>
      </c>
      <c r="S11" s="80">
        <v>2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0.16666666666667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4</v>
      </c>
      <c r="BY11" s="127">
        <f>IF(Q11=0,"",IF(BX11=0,"",(BX11/Q11)))</f>
        <v>0.66666666666667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0.16666666666667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0.384</v>
      </c>
      <c r="B12" s="189" t="s">
        <v>287</v>
      </c>
      <c r="C12" s="189" t="s">
        <v>267</v>
      </c>
      <c r="D12" s="189" t="s">
        <v>288</v>
      </c>
      <c r="E12" s="189" t="s">
        <v>289</v>
      </c>
      <c r="F12" s="189"/>
      <c r="G12" s="189" t="s">
        <v>73</v>
      </c>
      <c r="H12" s="89" t="s">
        <v>290</v>
      </c>
      <c r="I12" s="89" t="s">
        <v>291</v>
      </c>
      <c r="J12" s="89" t="s">
        <v>292</v>
      </c>
      <c r="K12" s="181">
        <v>125000</v>
      </c>
      <c r="L12" s="80">
        <v>0</v>
      </c>
      <c r="M12" s="80">
        <v>0</v>
      </c>
      <c r="N12" s="80">
        <v>0</v>
      </c>
      <c r="O12" s="91">
        <v>21</v>
      </c>
      <c r="P12" s="92">
        <v>0</v>
      </c>
      <c r="Q12" s="93">
        <f>O12+P12</f>
        <v>21</v>
      </c>
      <c r="R12" s="81" t="str">
        <f>IFERROR(Q12/N12,"-")</f>
        <v>-</v>
      </c>
      <c r="S12" s="80">
        <v>1</v>
      </c>
      <c r="T12" s="80">
        <v>2</v>
      </c>
      <c r="U12" s="81">
        <f>IFERROR(T12/(Q12),"-")</f>
        <v>0.095238095238095</v>
      </c>
      <c r="V12" s="82">
        <f>IFERROR(K12/SUM(Q12:Q13),"-")</f>
        <v>5208.3333333333</v>
      </c>
      <c r="W12" s="83">
        <v>3</v>
      </c>
      <c r="X12" s="81">
        <f>IF(Q12=0,"-",W12/Q12)</f>
        <v>0.14285714285714</v>
      </c>
      <c r="Y12" s="186">
        <v>40000</v>
      </c>
      <c r="Z12" s="187">
        <f>IFERROR(Y12/Q12,"-")</f>
        <v>1904.7619047619</v>
      </c>
      <c r="AA12" s="187">
        <f>IFERROR(Y12/W12,"-")</f>
        <v>13333.333333333</v>
      </c>
      <c r="AB12" s="181">
        <f>SUM(Y12:Y13)-SUM(K12:K13)</f>
        <v>-77000</v>
      </c>
      <c r="AC12" s="85">
        <f>SUM(Y12:Y13)/SUM(K12:K13)</f>
        <v>0.384</v>
      </c>
      <c r="AD12" s="78"/>
      <c r="AE12" s="94">
        <v>1</v>
      </c>
      <c r="AF12" s="95">
        <f>IF(Q12=0,"",IF(AE12=0,"",(AE12/Q12)))</f>
        <v>0.047619047619048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11</v>
      </c>
      <c r="AO12" s="101">
        <f>IF(Q12=0,"",IF(AN12=0,"",(AN12/Q12)))</f>
        <v>0.52380952380952</v>
      </c>
      <c r="AP12" s="100">
        <v>1</v>
      </c>
      <c r="AQ12" s="102">
        <f>IFERROR(AP12/AN12,"-")</f>
        <v>0.090909090909091</v>
      </c>
      <c r="AR12" s="103">
        <v>5000</v>
      </c>
      <c r="AS12" s="104">
        <f>IFERROR(AR12/AN12,"-")</f>
        <v>454.54545454545</v>
      </c>
      <c r="AT12" s="105">
        <v>1</v>
      </c>
      <c r="AU12" s="105"/>
      <c r="AV12" s="105"/>
      <c r="AW12" s="106">
        <v>3</v>
      </c>
      <c r="AX12" s="107">
        <f>IF(Q12=0,"",IF(AW12=0,"",(AW12/Q12)))</f>
        <v>0.14285714285714</v>
      </c>
      <c r="AY12" s="106">
        <v>1</v>
      </c>
      <c r="AZ12" s="108">
        <f>IFERROR(AY12/AW12,"-")</f>
        <v>0.33333333333333</v>
      </c>
      <c r="BA12" s="109">
        <v>10000</v>
      </c>
      <c r="BB12" s="110">
        <f>IFERROR(BA12/AW12,"-")</f>
        <v>3333.3333333333</v>
      </c>
      <c r="BC12" s="111">
        <v>1</v>
      </c>
      <c r="BD12" s="111"/>
      <c r="BE12" s="111"/>
      <c r="BF12" s="112">
        <v>2</v>
      </c>
      <c r="BG12" s="113">
        <f>IF(Q12=0,"",IF(BF12=0,"",(BF12/Q12)))</f>
        <v>0.095238095238095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0.14285714285714</v>
      </c>
      <c r="BQ12" s="121">
        <v>1</v>
      </c>
      <c r="BR12" s="122">
        <f>IFERROR(BQ12/BO12,"-")</f>
        <v>0.33333333333333</v>
      </c>
      <c r="BS12" s="123">
        <v>25000</v>
      </c>
      <c r="BT12" s="124">
        <f>IFERROR(BS12/BO12,"-")</f>
        <v>8333.3333333333</v>
      </c>
      <c r="BU12" s="125"/>
      <c r="BV12" s="125"/>
      <c r="BW12" s="125">
        <v>1</v>
      </c>
      <c r="BX12" s="126">
        <v>1</v>
      </c>
      <c r="BY12" s="127">
        <f>IF(Q12=0,"",IF(BX12=0,"",(BX12/Q12)))</f>
        <v>0.047619047619048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40000</v>
      </c>
      <c r="CR12" s="141">
        <v>25000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293</v>
      </c>
      <c r="C13" s="189" t="s">
        <v>267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35</v>
      </c>
      <c r="M13" s="80">
        <v>25</v>
      </c>
      <c r="N13" s="80">
        <v>15</v>
      </c>
      <c r="O13" s="91">
        <v>3</v>
      </c>
      <c r="P13" s="92">
        <v>0</v>
      </c>
      <c r="Q13" s="93">
        <f>O13+P13</f>
        <v>3</v>
      </c>
      <c r="R13" s="81">
        <f>IFERROR(Q13/N13,"-")</f>
        <v>0.2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0.33333333333333</v>
      </c>
      <c r="Y13" s="186">
        <v>8000</v>
      </c>
      <c r="Z13" s="187">
        <f>IFERROR(Y13/Q13,"-")</f>
        <v>2666.6666666667</v>
      </c>
      <c r="AA13" s="187">
        <f>IFERROR(Y13/W13,"-")</f>
        <v>8000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0.66666666666667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0.33333333333333</v>
      </c>
      <c r="CI13" s="135">
        <v>1</v>
      </c>
      <c r="CJ13" s="136">
        <f>IFERROR(CI13/CG13,"-")</f>
        <v>1</v>
      </c>
      <c r="CK13" s="137">
        <v>8000</v>
      </c>
      <c r="CL13" s="138">
        <f>IFERROR(CK13/CG13,"-")</f>
        <v>8000</v>
      </c>
      <c r="CM13" s="139"/>
      <c r="CN13" s="139">
        <v>1</v>
      </c>
      <c r="CO13" s="139"/>
      <c r="CP13" s="140">
        <v>1</v>
      </c>
      <c r="CQ13" s="141">
        <v>8000</v>
      </c>
      <c r="CR13" s="141">
        <v>8000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0.31328125</v>
      </c>
      <c r="B16" s="39"/>
      <c r="C16" s="39"/>
      <c r="D16" s="39"/>
      <c r="E16" s="39"/>
      <c r="F16" s="39"/>
      <c r="G16" s="39"/>
      <c r="H16" s="40" t="s">
        <v>294</v>
      </c>
      <c r="I16" s="40"/>
      <c r="J16" s="40"/>
      <c r="K16" s="184">
        <f>SUM(K6:K15)</f>
        <v>320000</v>
      </c>
      <c r="L16" s="41">
        <f>SUM(L6:L15)</f>
        <v>209</v>
      </c>
      <c r="M16" s="41">
        <f>SUM(M6:M15)</f>
        <v>105</v>
      </c>
      <c r="N16" s="41">
        <f>SUM(N6:N15)</f>
        <v>183</v>
      </c>
      <c r="O16" s="41">
        <f>SUM(O6:O15)</f>
        <v>78</v>
      </c>
      <c r="P16" s="41">
        <f>SUM(P6:P15)</f>
        <v>1</v>
      </c>
      <c r="Q16" s="41">
        <f>SUM(Q6:Q15)</f>
        <v>79</v>
      </c>
      <c r="R16" s="42">
        <f>IFERROR(Q16/N16,"-")</f>
        <v>0.43169398907104</v>
      </c>
      <c r="S16" s="77">
        <f>SUM(S6:S15)</f>
        <v>13</v>
      </c>
      <c r="T16" s="77">
        <f>SUM(T6:T15)</f>
        <v>11</v>
      </c>
      <c r="U16" s="42">
        <f>IFERROR(S16/Q16,"-")</f>
        <v>0.16455696202532</v>
      </c>
      <c r="V16" s="43">
        <f>IFERROR(K16/Q16,"-")</f>
        <v>4050.6329113924</v>
      </c>
      <c r="W16" s="44">
        <f>SUM(W6:W15)</f>
        <v>9</v>
      </c>
      <c r="X16" s="42">
        <f>IFERROR(W16/Q16,"-")</f>
        <v>0.11392405063291</v>
      </c>
      <c r="Y16" s="184">
        <f>SUM(Y6:Y15)</f>
        <v>100250</v>
      </c>
      <c r="Z16" s="184">
        <f>IFERROR(Y16/Q16,"-")</f>
        <v>1268.9873417722</v>
      </c>
      <c r="AA16" s="184">
        <f>IFERROR(Y16/W16,"-")</f>
        <v>11138.888888889</v>
      </c>
      <c r="AB16" s="184">
        <f>Y16-K16</f>
        <v>-219750</v>
      </c>
      <c r="AC16" s="46">
        <f>Y16/K16</f>
        <v>0.31328125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295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299</v>
      </c>
      <c r="C6" s="189" t="s">
        <v>300</v>
      </c>
      <c r="D6" s="189"/>
      <c r="E6" s="189" t="s">
        <v>270</v>
      </c>
      <c r="F6" s="89" t="s">
        <v>301</v>
      </c>
      <c r="G6" s="89" t="s">
        <v>302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303</v>
      </c>
      <c r="C7" s="189" t="s">
        <v>300</v>
      </c>
      <c r="D7" s="189"/>
      <c r="E7" s="189" t="s">
        <v>270</v>
      </c>
      <c r="F7" s="89" t="s">
        <v>304</v>
      </c>
      <c r="G7" s="89" t="s">
        <v>302</v>
      </c>
      <c r="H7" s="181">
        <v>0</v>
      </c>
      <c r="I7" s="84">
        <v>1500</v>
      </c>
      <c r="J7" s="80">
        <v>0</v>
      </c>
      <c r="K7" s="80">
        <v>0</v>
      </c>
      <c r="L7" s="80">
        <v>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305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8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307</v>
      </c>
      <c r="C6" s="189" t="s">
        <v>308</v>
      </c>
      <c r="D6" s="189" t="s">
        <v>309</v>
      </c>
      <c r="E6" s="189" t="s">
        <v>310</v>
      </c>
      <c r="F6" s="89" t="s">
        <v>311</v>
      </c>
      <c r="G6" s="89" t="s">
        <v>302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2.3221036181011</v>
      </c>
      <c r="B7" s="189" t="s">
        <v>312</v>
      </c>
      <c r="C7" s="189" t="s">
        <v>308</v>
      </c>
      <c r="D7" s="189" t="s">
        <v>309</v>
      </c>
      <c r="E7" s="189" t="s">
        <v>310</v>
      </c>
      <c r="F7" s="89" t="s">
        <v>313</v>
      </c>
      <c r="G7" s="89" t="s">
        <v>302</v>
      </c>
      <c r="H7" s="181">
        <v>5289211</v>
      </c>
      <c r="I7" s="80">
        <v>4894</v>
      </c>
      <c r="J7" s="80">
        <v>0</v>
      </c>
      <c r="K7" s="80">
        <v>298755</v>
      </c>
      <c r="L7" s="93">
        <v>1656</v>
      </c>
      <c r="M7" s="81">
        <f>IFERROR(L7/K7,"-")</f>
        <v>0.0055430034643772</v>
      </c>
      <c r="N7" s="80">
        <v>215</v>
      </c>
      <c r="O7" s="80">
        <v>466</v>
      </c>
      <c r="P7" s="81">
        <f>IFERROR(N7/(L7),"-")</f>
        <v>0.1298309178744</v>
      </c>
      <c r="Q7" s="82">
        <f>IFERROR(H7/SUM(L7:L7),"-")</f>
        <v>3193.9679951691</v>
      </c>
      <c r="R7" s="83">
        <v>236</v>
      </c>
      <c r="S7" s="81">
        <f>IF(L7=0,"-",R7/L7)</f>
        <v>0.14251207729469</v>
      </c>
      <c r="T7" s="186">
        <v>12282096</v>
      </c>
      <c r="U7" s="187">
        <f>IFERROR(T7/L7,"-")</f>
        <v>7416.7246376812</v>
      </c>
      <c r="V7" s="187">
        <f>IFERROR(T7/R7,"-")</f>
        <v>52042.779661017</v>
      </c>
      <c r="W7" s="181">
        <f>SUM(T7:T7)-SUM(H7:H7)</f>
        <v>6992885</v>
      </c>
      <c r="X7" s="85">
        <f>SUM(T7:T7)/SUM(H7:H7)</f>
        <v>2.3221036181011</v>
      </c>
      <c r="Y7" s="78"/>
      <c r="Z7" s="94">
        <v>3</v>
      </c>
      <c r="AA7" s="95">
        <f>IF(L7=0,"",IF(Z7=0,"",(Z7/L7)))</f>
        <v>0.0018115942028986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</v>
      </c>
      <c r="AJ7" s="101">
        <f>IF(L7=0,"",IF(AI7=0,"",(AI7/L7)))</f>
        <v>0.0036231884057971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0.0042270531400966</v>
      </c>
      <c r="AT7" s="106">
        <v>1</v>
      </c>
      <c r="AU7" s="108">
        <f>IFERROR(AT7/AR7,"-")</f>
        <v>0.14285714285714</v>
      </c>
      <c r="AV7" s="109">
        <v>9000</v>
      </c>
      <c r="AW7" s="110">
        <f>IFERROR(AV7/AR7,"-")</f>
        <v>1285.7142857143</v>
      </c>
      <c r="AX7" s="111"/>
      <c r="AY7" s="111"/>
      <c r="AZ7" s="111">
        <v>1</v>
      </c>
      <c r="BA7" s="112">
        <v>71</v>
      </c>
      <c r="BB7" s="113">
        <f>IF(L7=0,"",IF(BA7=0,"",(BA7/L7)))</f>
        <v>0.042874396135266</v>
      </c>
      <c r="BC7" s="112">
        <v>5</v>
      </c>
      <c r="BD7" s="114">
        <f>IFERROR(BC7/BA7,"-")</f>
        <v>0.070422535211268</v>
      </c>
      <c r="BE7" s="115">
        <v>38000</v>
      </c>
      <c r="BF7" s="116">
        <f>IFERROR(BE7/BA7,"-")</f>
        <v>535.21126760563</v>
      </c>
      <c r="BG7" s="117">
        <v>4</v>
      </c>
      <c r="BH7" s="117"/>
      <c r="BI7" s="117">
        <v>1</v>
      </c>
      <c r="BJ7" s="119">
        <v>748</v>
      </c>
      <c r="BK7" s="120">
        <f>IF(L7=0,"",IF(BJ7=0,"",(BJ7/L7)))</f>
        <v>0.45169082125604</v>
      </c>
      <c r="BL7" s="121">
        <v>93</v>
      </c>
      <c r="BM7" s="122">
        <f>IFERROR(BL7/BJ7,"-")</f>
        <v>0.12433155080214</v>
      </c>
      <c r="BN7" s="123">
        <v>3336485</v>
      </c>
      <c r="BO7" s="124">
        <f>IFERROR(BN7/BJ7,"-")</f>
        <v>4460.5414438503</v>
      </c>
      <c r="BP7" s="125">
        <v>39</v>
      </c>
      <c r="BQ7" s="125">
        <v>18</v>
      </c>
      <c r="BR7" s="125">
        <v>36</v>
      </c>
      <c r="BS7" s="126">
        <v>647</v>
      </c>
      <c r="BT7" s="127">
        <f>IF(L7=0,"",IF(BS7=0,"",(BS7/L7)))</f>
        <v>0.39070048309179</v>
      </c>
      <c r="BU7" s="128">
        <v>108</v>
      </c>
      <c r="BV7" s="129">
        <f>IFERROR(BU7/BS7,"-")</f>
        <v>0.16692426584235</v>
      </c>
      <c r="BW7" s="130">
        <v>7431611</v>
      </c>
      <c r="BX7" s="131">
        <f>IFERROR(BW7/BS7,"-")</f>
        <v>11486.261205564</v>
      </c>
      <c r="BY7" s="132">
        <v>30</v>
      </c>
      <c r="BZ7" s="132">
        <v>20</v>
      </c>
      <c r="CA7" s="132">
        <v>58</v>
      </c>
      <c r="CB7" s="133">
        <v>174</v>
      </c>
      <c r="CC7" s="134">
        <f>IF(L7=0,"",IF(CB7=0,"",(CB7/L7)))</f>
        <v>0.10507246376812</v>
      </c>
      <c r="CD7" s="135">
        <v>29</v>
      </c>
      <c r="CE7" s="136">
        <f>IFERROR(CD7/CB7,"-")</f>
        <v>0.16666666666667</v>
      </c>
      <c r="CF7" s="137">
        <v>1467000</v>
      </c>
      <c r="CG7" s="138">
        <f>IFERROR(CF7/CB7,"-")</f>
        <v>8431.0344827586</v>
      </c>
      <c r="CH7" s="139">
        <v>8</v>
      </c>
      <c r="CI7" s="139">
        <v>4</v>
      </c>
      <c r="CJ7" s="139">
        <v>17</v>
      </c>
      <c r="CK7" s="140">
        <v>236</v>
      </c>
      <c r="CL7" s="141">
        <v>12282096</v>
      </c>
      <c r="CM7" s="141">
        <v>1538000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1.0511987660051</v>
      </c>
      <c r="B8" s="189" t="s">
        <v>314</v>
      </c>
      <c r="C8" s="189" t="s">
        <v>308</v>
      </c>
      <c r="D8" s="189" t="s">
        <v>309</v>
      </c>
      <c r="E8" s="189" t="s">
        <v>310</v>
      </c>
      <c r="F8" s="89" t="s">
        <v>315</v>
      </c>
      <c r="G8" s="89" t="s">
        <v>302</v>
      </c>
      <c r="H8" s="181">
        <v>1979911</v>
      </c>
      <c r="I8" s="80">
        <v>1665</v>
      </c>
      <c r="J8" s="80">
        <v>0</v>
      </c>
      <c r="K8" s="80">
        <v>39795</v>
      </c>
      <c r="L8" s="93">
        <v>759</v>
      </c>
      <c r="M8" s="81">
        <f>IFERROR(L8/K8,"-")</f>
        <v>0.019072747832642</v>
      </c>
      <c r="N8" s="80">
        <v>57</v>
      </c>
      <c r="O8" s="80">
        <v>270</v>
      </c>
      <c r="P8" s="81">
        <f>IFERROR(N8/(L8),"-")</f>
        <v>0.075098814229249</v>
      </c>
      <c r="Q8" s="82">
        <f>IFERROR(H8/SUM(L8:L8),"-")</f>
        <v>2608.5783926219</v>
      </c>
      <c r="R8" s="83">
        <v>87</v>
      </c>
      <c r="S8" s="81">
        <f>IF(L8=0,"-",R8/L8)</f>
        <v>0.11462450592885</v>
      </c>
      <c r="T8" s="186">
        <v>2081280</v>
      </c>
      <c r="U8" s="187">
        <f>IFERROR(T8/L8,"-")</f>
        <v>2742.1343873518</v>
      </c>
      <c r="V8" s="187">
        <f>IFERROR(T8/R8,"-")</f>
        <v>23922.75862069</v>
      </c>
      <c r="W8" s="181">
        <f>SUM(T8:T8)-SUM(H8:H8)</f>
        <v>101369</v>
      </c>
      <c r="X8" s="85">
        <f>SUM(T8:T8)/SUM(H8:H8)</f>
        <v>1.0511987660051</v>
      </c>
      <c r="Y8" s="78"/>
      <c r="Z8" s="94">
        <v>44</v>
      </c>
      <c r="AA8" s="95">
        <f>IF(L8=0,"",IF(Z8=0,"",(Z8/L8)))</f>
        <v>0.057971014492754</v>
      </c>
      <c r="AB8" s="94">
        <v>1</v>
      </c>
      <c r="AC8" s="96">
        <f>IFERROR(AB8/Z8,"-")</f>
        <v>0.022727272727273</v>
      </c>
      <c r="AD8" s="97">
        <v>3000</v>
      </c>
      <c r="AE8" s="98">
        <f>IFERROR(AD8/Z8,"-")</f>
        <v>68.181818181818</v>
      </c>
      <c r="AF8" s="99">
        <v>1</v>
      </c>
      <c r="AG8" s="99"/>
      <c r="AH8" s="99"/>
      <c r="AI8" s="100">
        <v>128</v>
      </c>
      <c r="AJ8" s="101">
        <f>IF(L8=0,"",IF(AI8=0,"",(AI8/L8)))</f>
        <v>0.16864295125165</v>
      </c>
      <c r="AK8" s="100">
        <v>2</v>
      </c>
      <c r="AL8" s="102">
        <f>IFERROR(AK8/AI8,"-")</f>
        <v>0.015625</v>
      </c>
      <c r="AM8" s="103">
        <v>15000</v>
      </c>
      <c r="AN8" s="104">
        <f>IFERROR(AM8/AI8,"-")</f>
        <v>117.1875</v>
      </c>
      <c r="AO8" s="105"/>
      <c r="AP8" s="105">
        <v>1</v>
      </c>
      <c r="AQ8" s="105">
        <v>1</v>
      </c>
      <c r="AR8" s="106">
        <v>95</v>
      </c>
      <c r="AS8" s="107">
        <f>IF(L8=0,"",IF(AR8=0,"",(AR8/L8)))</f>
        <v>0.12516469038208</v>
      </c>
      <c r="AT8" s="106">
        <v>10</v>
      </c>
      <c r="AU8" s="108">
        <f>IFERROR(AT8/AR8,"-")</f>
        <v>0.10526315789474</v>
      </c>
      <c r="AV8" s="109">
        <v>62000</v>
      </c>
      <c r="AW8" s="110">
        <f>IFERROR(AV8/AR8,"-")</f>
        <v>652.63157894737</v>
      </c>
      <c r="AX8" s="111">
        <v>5</v>
      </c>
      <c r="AY8" s="111">
        <v>4</v>
      </c>
      <c r="AZ8" s="111">
        <v>1</v>
      </c>
      <c r="BA8" s="112">
        <v>160</v>
      </c>
      <c r="BB8" s="113">
        <f>IF(L8=0,"",IF(BA8=0,"",(BA8/L8)))</f>
        <v>0.21080368906456</v>
      </c>
      <c r="BC8" s="112">
        <v>17</v>
      </c>
      <c r="BD8" s="114">
        <f>IFERROR(BC8/BA8,"-")</f>
        <v>0.10625</v>
      </c>
      <c r="BE8" s="115">
        <v>212000</v>
      </c>
      <c r="BF8" s="116">
        <f>IFERROR(BE8/BA8,"-")</f>
        <v>1325</v>
      </c>
      <c r="BG8" s="117">
        <v>6</v>
      </c>
      <c r="BH8" s="117">
        <v>6</v>
      </c>
      <c r="BI8" s="117">
        <v>5</v>
      </c>
      <c r="BJ8" s="119">
        <v>208</v>
      </c>
      <c r="BK8" s="120">
        <f>IF(L8=0,"",IF(BJ8=0,"",(BJ8/L8)))</f>
        <v>0.27404479578393</v>
      </c>
      <c r="BL8" s="121">
        <v>34</v>
      </c>
      <c r="BM8" s="122">
        <f>IFERROR(BL8/BJ8,"-")</f>
        <v>0.16346153846154</v>
      </c>
      <c r="BN8" s="123">
        <v>735280</v>
      </c>
      <c r="BO8" s="124">
        <f>IFERROR(BN8/BJ8,"-")</f>
        <v>3535</v>
      </c>
      <c r="BP8" s="125">
        <v>22</v>
      </c>
      <c r="BQ8" s="125">
        <v>5</v>
      </c>
      <c r="BR8" s="125">
        <v>7</v>
      </c>
      <c r="BS8" s="126">
        <v>102</v>
      </c>
      <c r="BT8" s="127">
        <f>IF(L8=0,"",IF(BS8=0,"",(BS8/L8)))</f>
        <v>0.13438735177866</v>
      </c>
      <c r="BU8" s="128">
        <v>21</v>
      </c>
      <c r="BV8" s="129">
        <f>IFERROR(BU8/BS8,"-")</f>
        <v>0.20588235294118</v>
      </c>
      <c r="BW8" s="130">
        <v>927000</v>
      </c>
      <c r="BX8" s="131">
        <f>IFERROR(BW8/BS8,"-")</f>
        <v>9088.2352941176</v>
      </c>
      <c r="BY8" s="132">
        <v>8</v>
      </c>
      <c r="BZ8" s="132">
        <v>2</v>
      </c>
      <c r="CA8" s="132">
        <v>11</v>
      </c>
      <c r="CB8" s="133">
        <v>22</v>
      </c>
      <c r="CC8" s="134">
        <f>IF(L8=0,"",IF(CB8=0,"",(CB8/L8)))</f>
        <v>0.028985507246377</v>
      </c>
      <c r="CD8" s="135">
        <v>2</v>
      </c>
      <c r="CE8" s="136">
        <f>IFERROR(CD8/CB8,"-")</f>
        <v>0.090909090909091</v>
      </c>
      <c r="CF8" s="137">
        <v>127000</v>
      </c>
      <c r="CG8" s="138">
        <f>IFERROR(CF8/CB8,"-")</f>
        <v>5772.7272727273</v>
      </c>
      <c r="CH8" s="139"/>
      <c r="CI8" s="139"/>
      <c r="CJ8" s="139">
        <v>2</v>
      </c>
      <c r="CK8" s="140">
        <v>87</v>
      </c>
      <c r="CL8" s="141">
        <v>2081280</v>
      </c>
      <c r="CM8" s="141">
        <v>313280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316</v>
      </c>
      <c r="C9" s="189" t="s">
        <v>308</v>
      </c>
      <c r="D9" s="189" t="s">
        <v>309</v>
      </c>
      <c r="E9" s="189" t="s">
        <v>310</v>
      </c>
      <c r="F9" s="89" t="s">
        <v>317</v>
      </c>
      <c r="G9" s="89" t="s">
        <v>302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3.3835539701071</v>
      </c>
      <c r="B10" s="189" t="s">
        <v>318</v>
      </c>
      <c r="C10" s="189" t="s">
        <v>308</v>
      </c>
      <c r="D10" s="189" t="s">
        <v>309</v>
      </c>
      <c r="E10" s="189" t="s">
        <v>310</v>
      </c>
      <c r="F10" s="89" t="s">
        <v>319</v>
      </c>
      <c r="G10" s="89" t="s">
        <v>302</v>
      </c>
      <c r="H10" s="181">
        <v>1697662</v>
      </c>
      <c r="I10" s="80">
        <v>1588</v>
      </c>
      <c r="J10" s="80">
        <v>0</v>
      </c>
      <c r="K10" s="80">
        <v>150078</v>
      </c>
      <c r="L10" s="93">
        <v>509</v>
      </c>
      <c r="M10" s="81">
        <f>IFERROR(L10/K10,"-")</f>
        <v>0.0033915697170805</v>
      </c>
      <c r="N10" s="80">
        <v>72</v>
      </c>
      <c r="O10" s="80">
        <v>102</v>
      </c>
      <c r="P10" s="81">
        <f>IFERROR(N10/(L10),"-")</f>
        <v>0.14145383104126</v>
      </c>
      <c r="Q10" s="82">
        <f>IFERROR(H10/SUM(L10:L10),"-")</f>
        <v>3335.2888015717</v>
      </c>
      <c r="R10" s="83">
        <v>69</v>
      </c>
      <c r="S10" s="81">
        <f>IF(L10=0,"-",R10/L10)</f>
        <v>0.13555992141454</v>
      </c>
      <c r="T10" s="186">
        <v>5744131</v>
      </c>
      <c r="U10" s="187">
        <f>IFERROR(T10/L10,"-")</f>
        <v>11285.129666012</v>
      </c>
      <c r="V10" s="187">
        <f>IFERROR(T10/R10,"-")</f>
        <v>83248.275362319</v>
      </c>
      <c r="W10" s="181">
        <f>SUM(T10:T10)-SUM(H10:H10)</f>
        <v>4046469</v>
      </c>
      <c r="X10" s="85">
        <f>SUM(T10:T10)/SUM(H10:H10)</f>
        <v>3.3835539701071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>
        <v>1</v>
      </c>
      <c r="AJ10" s="101">
        <f>IF(L10=0,"",IF(AI10=0,"",(AI10/L10)))</f>
        <v>0.0019646365422397</v>
      </c>
      <c r="AK10" s="100"/>
      <c r="AL10" s="102">
        <f>IFERROR(AK10/AI10,"-")</f>
        <v>0</v>
      </c>
      <c r="AM10" s="103"/>
      <c r="AN10" s="104">
        <f>IFERROR(AM10/AI10,"-")</f>
        <v>0</v>
      </c>
      <c r="AO10" s="105"/>
      <c r="AP10" s="105"/>
      <c r="AQ10" s="105"/>
      <c r="AR10" s="106">
        <v>2</v>
      </c>
      <c r="AS10" s="107">
        <f>IF(L10=0,"",IF(AR10=0,"",(AR10/L10)))</f>
        <v>0.0039292730844794</v>
      </c>
      <c r="AT10" s="106">
        <v>1</v>
      </c>
      <c r="AU10" s="108">
        <f>IFERROR(AT10/AR10,"-")</f>
        <v>0.5</v>
      </c>
      <c r="AV10" s="109">
        <v>3000</v>
      </c>
      <c r="AW10" s="110">
        <f>IFERROR(AV10/AR10,"-")</f>
        <v>1500</v>
      </c>
      <c r="AX10" s="111">
        <v>1</v>
      </c>
      <c r="AY10" s="111"/>
      <c r="AZ10" s="111"/>
      <c r="BA10" s="112">
        <v>49</v>
      </c>
      <c r="BB10" s="113">
        <f>IF(L10=0,"",IF(BA10=0,"",(BA10/L10)))</f>
        <v>0.096267190569745</v>
      </c>
      <c r="BC10" s="112">
        <v>8</v>
      </c>
      <c r="BD10" s="114">
        <f>IFERROR(BC10/BA10,"-")</f>
        <v>0.16326530612245</v>
      </c>
      <c r="BE10" s="115">
        <v>48915</v>
      </c>
      <c r="BF10" s="116">
        <f>IFERROR(BE10/BA10,"-")</f>
        <v>998.26530612245</v>
      </c>
      <c r="BG10" s="117">
        <v>4</v>
      </c>
      <c r="BH10" s="117">
        <v>1</v>
      </c>
      <c r="BI10" s="117">
        <v>3</v>
      </c>
      <c r="BJ10" s="119">
        <v>148</v>
      </c>
      <c r="BK10" s="120">
        <f>IF(L10=0,"",IF(BJ10=0,"",(BJ10/L10)))</f>
        <v>0.29076620825147</v>
      </c>
      <c r="BL10" s="121">
        <v>13</v>
      </c>
      <c r="BM10" s="122">
        <f>IFERROR(BL10/BJ10,"-")</f>
        <v>0.087837837837838</v>
      </c>
      <c r="BN10" s="123">
        <v>601000</v>
      </c>
      <c r="BO10" s="124">
        <f>IFERROR(BN10/BJ10,"-")</f>
        <v>4060.8108108108</v>
      </c>
      <c r="BP10" s="125">
        <v>7</v>
      </c>
      <c r="BQ10" s="125">
        <v>1</v>
      </c>
      <c r="BR10" s="125">
        <v>5</v>
      </c>
      <c r="BS10" s="126">
        <v>209</v>
      </c>
      <c r="BT10" s="127">
        <f>IF(L10=0,"",IF(BS10=0,"",(BS10/L10)))</f>
        <v>0.41060903732809</v>
      </c>
      <c r="BU10" s="128">
        <v>29</v>
      </c>
      <c r="BV10" s="129">
        <f>IFERROR(BU10/BS10,"-")</f>
        <v>0.13875598086124</v>
      </c>
      <c r="BW10" s="130">
        <v>2844001</v>
      </c>
      <c r="BX10" s="131">
        <f>IFERROR(BW10/BS10,"-")</f>
        <v>13607.660287081</v>
      </c>
      <c r="BY10" s="132">
        <v>14</v>
      </c>
      <c r="BZ10" s="132">
        <v>2</v>
      </c>
      <c r="CA10" s="132">
        <v>13</v>
      </c>
      <c r="CB10" s="133">
        <v>100</v>
      </c>
      <c r="CC10" s="134">
        <f>IF(L10=0,"",IF(CB10=0,"",(CB10/L10)))</f>
        <v>0.19646365422397</v>
      </c>
      <c r="CD10" s="135">
        <v>18</v>
      </c>
      <c r="CE10" s="136">
        <f>IFERROR(CD10/CB10,"-")</f>
        <v>0.18</v>
      </c>
      <c r="CF10" s="137">
        <v>2247215</v>
      </c>
      <c r="CG10" s="138">
        <f>IFERROR(CF10/CB10,"-")</f>
        <v>22472.15</v>
      </c>
      <c r="CH10" s="139">
        <v>5</v>
      </c>
      <c r="CI10" s="139">
        <v>5</v>
      </c>
      <c r="CJ10" s="139">
        <v>8</v>
      </c>
      <c r="CK10" s="140">
        <v>69</v>
      </c>
      <c r="CL10" s="141">
        <v>5744131</v>
      </c>
      <c r="CM10" s="141">
        <v>1245000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320</v>
      </c>
      <c r="G13" s="40"/>
      <c r="H13" s="184"/>
      <c r="I13" s="41">
        <f>SUM(I6:I12)</f>
        <v>8147</v>
      </c>
      <c r="J13" s="41">
        <f>SUM(J6:J12)</f>
        <v>0</v>
      </c>
      <c r="K13" s="41">
        <f>SUM(K6:K12)</f>
        <v>488628</v>
      </c>
      <c r="L13" s="41">
        <f>SUM(L6:L12)</f>
        <v>2924</v>
      </c>
      <c r="M13" s="42">
        <f>IFERROR(L13/K13,"-")</f>
        <v>0.0059841024255671</v>
      </c>
      <c r="N13" s="77">
        <f>SUM(N6:N12)</f>
        <v>344</v>
      </c>
      <c r="O13" s="77">
        <f>SUM(O6:O12)</f>
        <v>838</v>
      </c>
      <c r="P13" s="42">
        <f>IFERROR(N13/L13,"-")</f>
        <v>0.11764705882353</v>
      </c>
      <c r="Q13" s="43">
        <f>IFERROR(H13/L13,"-")</f>
        <v>0</v>
      </c>
      <c r="R13" s="44">
        <f>SUM(R6:R12)</f>
        <v>392</v>
      </c>
      <c r="S13" s="42">
        <f>IFERROR(R13/L13,"-")</f>
        <v>0.13406292749658</v>
      </c>
      <c r="T13" s="184">
        <f>SUM(T6:T12)</f>
        <v>20107507</v>
      </c>
      <c r="U13" s="184">
        <f>IFERROR(T13/L13,"-")</f>
        <v>6876.712380301</v>
      </c>
      <c r="V13" s="184">
        <f>IFERROR(T13/R13,"-")</f>
        <v>51294.660714286</v>
      </c>
      <c r="W13" s="184">
        <f>T13-H13</f>
        <v>20107507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