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<sst xmlns="http://schemas.openxmlformats.org/spreadsheetml/2006/main" uniqueCount="226">
  <si>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</si>
  <si>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</si>
  <si>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</si>
  <si>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</si>
  <si>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</si>
  <si>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</si>
  <si>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</si>
  <si>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</si>
  <si>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</si>
  <si>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</si>
  <si>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</si>
  <si>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</si>
  <si>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</si>
  <si>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</si>
  <si>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</si>
  <si>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</si>
  <si>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</si>
  <si>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</si>
  <si>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</si>
  <si>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</si>
  <si>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</si>
  <si>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</si>
  <si>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</si>
  <si>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</si>
  <si>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</si>
  <si>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</si>
  <si>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</si>
  <si>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</si>
  <si>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</si>
  <si>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</si>
  <si>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</si>
  <si>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</si>
  <si>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</si>
  <si>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</si>
  <si>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</si>
  <si>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</si>
  <si>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</si>
  <si>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</si>
  <si>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</si>
  <si>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</si>
  <si>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</si>
  <si>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</si>
  <si>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</si>
  <si>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</si>
  <si>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</si>
  <si>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</si>
  <si>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</si>
  <si>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</si>
  <si>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</si>
  <si>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</si>
  <si>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</si>
  <si>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</si>
  <si>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</si>
  <si>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</si>
  <si>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</si>
  <si>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</si>
  <si>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</si>
  <si>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</si>
  <si>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</si>
  <si>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</si>
  <si>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</si>
  <si>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</si>
  <si>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</si>
  <si>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</si>
  <si>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</si>
  <si>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</si>
  <si>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</si>
  <si>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</si>
  <si>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</si>
  <si>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</si>
  <si>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</si>
  <si>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</si>
  <si>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</si>
  <si>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</si>
  <si>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</si>
  <si>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</si>
  <si>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</si>
  <si>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</si>
  <si>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</si>
  <si>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</si>
  <si>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</si>
  <si>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</si>
  <si>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</si>
  <si>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</si>
  <si>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</si>
  <si>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</si>
  <si>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</si>
  <si>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</si>
  <si>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</si>
  <si>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</si>
  <si>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</si>
  <si>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</si>
  <si>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</si>
  <si>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</si>
  <si>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</si>
  <si>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</si>
  <si>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</si>
  <si>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</si>
  <si>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</si>
  <si>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</si>
  <si>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</si>
  <si>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</si>
  <si>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</si>
  <si>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</si>
  <si>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</si>
  <si>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</si>
  <si>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</si>
  <si>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</si>
  <si>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</si>
  <si>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</si>
  <si>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</si>
  <si>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</si>
  <si>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</si>
  <si>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</si>
  <si>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</si>
  <si>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</si>
  <si>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</si>
  <si>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</si>
  <si>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</si>
  <si>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</si>
  <si>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</si>
  <si>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</si>
  <si>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</si>
  <si>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</si>
  <si>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</si>
  <si>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</si>
  <si>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</si>
  <si>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</si>
  <si>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</si>
  <si>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</si>
  <si>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</si>
  <si>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</si>
  <si>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</si>
  <si>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</si>
  <si>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</si>
  <si>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</si>
  <si>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</si>
  <si>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</si>
  <si>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</si>
  <si>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</si>
  <si>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</si>
  <si>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</si>
  <si>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</si>
  <si>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</si>
  <si>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</si>
  <si>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</si>
  <si>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</si>
  <si>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</si>
  <si>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</si>
  <si>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</si>
  <si>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</si>
  <si>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</si>
  <si>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</si>
  <si>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</si>
  <si>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</si>
  <si>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</si>
  <si>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</si>
  <si>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</si>
  <si>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</si>
  <si>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</si>
  <si>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</si>
  <si>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</si>
  <si>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</si>
  <si>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</si>
  <si>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</si>
  <si>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</si>
  <si>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</si>
  <si>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</si>
  <si>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</si>
  <si>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</si>
  <si>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</si>
  <si>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</si>
  <si>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</si>
  <si>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</si>
  <si>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</si>
  <si>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</si>
  <si>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</si>
  <si>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ln_adn039</t>
  </si>
  <si>
    <t>アドライヴ</t>
  </si>
  <si>
    <t>徳間書店</t>
  </si>
  <si>
    <t>DVD漫画きよし_袋裏用セリフアレンジ_LINE版</t>
  </si>
  <si>
    <t>アサヒ芸能.1W火</t>
  </si>
  <si>
    <t>DVD袋裏4C</t>
  </si>
  <si>
    <t>2月06日(火)</t>
  </si>
  <si>
    <t>ad849</t>
  </si>
  <si>
    <t>ln_adn040</t>
  </si>
  <si>
    <t>大洋図書</t>
  </si>
  <si>
    <t>1P記事_求む！LINE版_ヘスティア</t>
  </si>
  <si>
    <t>臨時増刊ラヴァーズ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</si>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</sst>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0.082352941176471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2</v>
      </c>
      <c r="T6" s="80">
        <v>0</v>
      </c>
      <c r="U6" s="81">
        <f>IFERROR(T6/(Q6),"-")</f>
        <v>0</v>
      </c>
      <c r="V6" s="82">
        <f>IFERROR(K6/SUM(Q6:Q21),"-")</f>
        <v>8947.3684210526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-312000</v>
      </c>
      <c r="AC6" s="85">
        <f>SUM(Y6:Y21)/SUM(K6:K21)</f>
        <v>0.082352941176471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0.28571428571429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0.42857142857143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34</v>
      </c>
      <c r="M7" s="80">
        <v>20</v>
      </c>
      <c r="N7" s="80">
        <v>16</v>
      </c>
      <c r="O7" s="91">
        <v>4</v>
      </c>
      <c r="P7" s="92">
        <v>0</v>
      </c>
      <c r="Q7" s="93">
        <f>O7+P7</f>
        <v>4</v>
      </c>
      <c r="R7" s="81">
        <f>IFERROR(Q7/N7,"-")</f>
        <v>0.25</v>
      </c>
      <c r="S7" s="80">
        <v>2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3</v>
      </c>
      <c r="T10" s="80">
        <v>0</v>
      </c>
      <c r="U10" s="81">
        <f>IFERROR(T10/(Q10),"-")</f>
        <v>0</v>
      </c>
      <c r="V10" s="82"/>
      <c r="W10" s="83">
        <v>1</v>
      </c>
      <c r="X10" s="81">
        <f>IF(Q10=0,"-",W10/Q10)</f>
        <v>0.25</v>
      </c>
      <c r="Y10" s="186">
        <v>3000</v>
      </c>
      <c r="Z10" s="187">
        <f>IFERROR(Y10/Q10,"-")</f>
        <v>750</v>
      </c>
      <c r="AA10" s="187">
        <f>IFERROR(Y10/W10,"-")</f>
        <v>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2</v>
      </c>
      <c r="BP10" s="120">
        <f>IF(Q10=0,"",IF(BO10=0,"",(BO10/Q10)))</f>
        <v>0.5</v>
      </c>
      <c r="BQ10" s="121">
        <v>1</v>
      </c>
      <c r="BR10" s="122">
        <f>IFERROR(BQ10/BO10,"-")</f>
        <v>0.5</v>
      </c>
      <c r="BS10" s="123">
        <v>3000</v>
      </c>
      <c r="BT10" s="124">
        <f>IFERROR(BS10/BO10,"-")</f>
        <v>1500</v>
      </c>
      <c r="BU10" s="125">
        <v>1</v>
      </c>
      <c r="BV10" s="125"/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19</v>
      </c>
      <c r="M11" s="80">
        <v>12</v>
      </c>
      <c r="N11" s="80">
        <v>6</v>
      </c>
      <c r="O11" s="91">
        <v>1</v>
      </c>
      <c r="P11" s="92">
        <v>0</v>
      </c>
      <c r="Q11" s="93">
        <f>O11+P11</f>
        <v>1</v>
      </c>
      <c r="R11" s="81">
        <f>IFERROR(Q11/N11,"-")</f>
        <v>0.16666666666667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1</v>
      </c>
      <c r="P12" s="92">
        <v>0</v>
      </c>
      <c r="Q12" s="93">
        <f>O12+P12</f>
        <v>1</v>
      </c>
      <c r="R12" s="81" t="str">
        <f>IFERROR(Q12/N12,"-")</f>
        <v>-</v>
      </c>
      <c r="S12" s="80">
        <v>1</v>
      </c>
      <c r="T12" s="80">
        <v>0</v>
      </c>
      <c r="U12" s="81">
        <f>IFERROR(T12/(Q12),"-")</f>
        <v>0</v>
      </c>
      <c r="V12" s="82"/>
      <c r="W12" s="83">
        <v>1</v>
      </c>
      <c r="X12" s="81">
        <f>IF(Q12=0,"-",W12/Q12)</f>
        <v>1</v>
      </c>
      <c r="Y12" s="186">
        <v>25000</v>
      </c>
      <c r="Z12" s="187">
        <f>IFERROR(Y12/Q12,"-")</f>
        <v>25000</v>
      </c>
      <c r="AA12" s="187">
        <f>IFERROR(Y12/W12,"-")</f>
        <v>25000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>
        <v>1</v>
      </c>
      <c r="CA12" s="129">
        <f>IFERROR(BZ12/BX12,"-")</f>
        <v>1</v>
      </c>
      <c r="CB12" s="130">
        <v>25000</v>
      </c>
      <c r="CC12" s="131">
        <f>IFERROR(CB12/BX12,"-")</f>
        <v>25000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25000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1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1</v>
      </c>
      <c r="T14" s="80">
        <v>1</v>
      </c>
      <c r="U14" s="81">
        <f>IFERROR(T14/(Q14),"-")</f>
        <v>0.16666666666667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17</v>
      </c>
      <c r="M15" s="80">
        <v>13</v>
      </c>
      <c r="N15" s="80">
        <v>4</v>
      </c>
      <c r="O15" s="91">
        <v>3</v>
      </c>
      <c r="P15" s="92">
        <v>0</v>
      </c>
      <c r="Q15" s="93">
        <f>O15+P15</f>
        <v>3</v>
      </c>
      <c r="R15" s="81">
        <f>IFERROR(Q15/N15,"-")</f>
        <v>0.75</v>
      </c>
      <c r="S15" s="80">
        <v>0</v>
      </c>
      <c r="T15" s="80">
        <v>1</v>
      </c>
      <c r="U15" s="81">
        <f>IFERROR(T15/(Q15),"-")</f>
        <v>0.33333333333333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0.66666666666667</v>
      </c>
      <c r="BZ15" s="128">
        <v>1</v>
      </c>
      <c r="CA15" s="129">
        <f>IFERROR(BZ15/BX15,"-")</f>
        <v>0.5</v>
      </c>
      <c r="CB15" s="130">
        <v>44000</v>
      </c>
      <c r="CC15" s="131">
        <f>IFERROR(CB15/BX15,"-")</f>
        <v>22000</v>
      </c>
      <c r="CD15" s="132"/>
      <c r="CE15" s="132"/>
      <c r="CF15" s="132">
        <v>1</v>
      </c>
      <c r="CG15" s="133">
        <v>1</v>
      </c>
      <c r="CH15" s="134">
        <f>IF(Q15=0,"",IF(CG15=0,"",(CG15/Q15)))</f>
        <v>0.33333333333333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44000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2</v>
      </c>
      <c r="P16" s="92">
        <v>0</v>
      </c>
      <c r="Q16" s="93">
        <f>O16+P16</f>
        <v>2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2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2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4</v>
      </c>
      <c r="P18" s="92">
        <v>0</v>
      </c>
      <c r="Q18" s="93">
        <f>O18+P18</f>
        <v>4</v>
      </c>
      <c r="R18" s="81" t="str">
        <f>IFERROR(Q18/N18,"-")</f>
        <v>-</v>
      </c>
      <c r="S18" s="80">
        <v>1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20</v>
      </c>
      <c r="M19" s="80">
        <v>7</v>
      </c>
      <c r="N19" s="80">
        <v>3</v>
      </c>
      <c r="O19" s="91">
        <v>2</v>
      </c>
      <c r="P19" s="92">
        <v>0</v>
      </c>
      <c r="Q19" s="93">
        <f>O19+P19</f>
        <v>2</v>
      </c>
      <c r="R19" s="81">
        <f>IFERROR(Q19/N19,"-")</f>
        <v>0.66666666666667</v>
      </c>
      <c r="S19" s="80">
        <v>1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>
        <v>1</v>
      </c>
      <c r="CH19" s="134">
        <f>IF(Q19=0,"",IF(CG19=0,"",(CG19/Q19)))</f>
        <v>0.5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4</v>
      </c>
      <c r="P20" s="92">
        <v>0</v>
      </c>
      <c r="Q20" s="93">
        <f>O20+P20</f>
        <v>4</v>
      </c>
      <c r="R20" s="81" t="str">
        <f>IFERROR(Q20/N20,"-")</f>
        <v>-</v>
      </c>
      <c r="S20" s="80">
        <v>2</v>
      </c>
      <c r="T20" s="80">
        <v>1</v>
      </c>
      <c r="U20" s="81">
        <f>IFERROR(T20/(Q20),"-")</f>
        <v>0.25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2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0.25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13</v>
      </c>
      <c r="M21" s="80">
        <v>8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0.0083333333333333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360000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9473.6842105263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-357000</v>
      </c>
      <c r="AC22" s="85">
        <f>SUM(Y22:Y27)/SUM(K22:K27)</f>
        <v>0.0083333333333333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1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12</v>
      </c>
      <c r="P23" s="92">
        <v>0</v>
      </c>
      <c r="Q23" s="93">
        <f>O23+P23</f>
        <v>12</v>
      </c>
      <c r="R23" s="81" t="str">
        <f>IFERROR(Q23/N23,"-")</f>
        <v>-</v>
      </c>
      <c r="S23" s="80">
        <v>4</v>
      </c>
      <c r="T23" s="80">
        <v>1</v>
      </c>
      <c r="U23" s="81">
        <f>IFERROR(T23/(Q23),"-")</f>
        <v>0.083333333333333</v>
      </c>
      <c r="V23" s="82"/>
      <c r="W23" s="83">
        <v>1</v>
      </c>
      <c r="X23" s="81">
        <f>IF(Q23=0,"-",W23/Q23)</f>
        <v>0.083333333333333</v>
      </c>
      <c r="Y23" s="186">
        <v>3000</v>
      </c>
      <c r="Z23" s="187">
        <f>IFERROR(Y23/Q23,"-")</f>
        <v>250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0.083333333333333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6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5</v>
      </c>
      <c r="BY23" s="127">
        <f>IF(Q23=0,"",IF(BX23=0,"",(BX23/Q23)))</f>
        <v>0.41666666666667</v>
      </c>
      <c r="BZ23" s="128">
        <v>1</v>
      </c>
      <c r="CA23" s="129">
        <f>IFERROR(BZ23/BX23,"-")</f>
        <v>0.2</v>
      </c>
      <c r="CB23" s="130">
        <v>3000</v>
      </c>
      <c r="CC23" s="131">
        <f>IFERROR(CB23/BX23,"-")</f>
        <v>600</v>
      </c>
      <c r="CD23" s="132">
        <v>1</v>
      </c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8</v>
      </c>
      <c r="P24" s="92">
        <v>0</v>
      </c>
      <c r="Q24" s="93">
        <f>O24+P24</f>
        <v>8</v>
      </c>
      <c r="R24" s="81" t="str">
        <f>IFERROR(Q24/N24,"-")</f>
        <v>-</v>
      </c>
      <c r="S24" s="80">
        <v>2</v>
      </c>
      <c r="T24" s="80">
        <v>2</v>
      </c>
      <c r="U24" s="81">
        <f>IFERROR(T24/(Q24),"-")</f>
        <v>0.25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0.125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</v>
      </c>
      <c r="AX24" s="107">
        <f>IF(Q24=0,"",IF(AW24=0,"",(AW24/Q24)))</f>
        <v>0.125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3</v>
      </c>
      <c r="BP24" s="120">
        <f>IF(Q24=0,"",IF(BO24=0,"",(BO24/Q24)))</f>
        <v>0.375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0.25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0.125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101</v>
      </c>
      <c r="H25" s="89"/>
      <c r="I25" s="89" t="s">
        <v>90</v>
      </c>
      <c r="J25" s="89"/>
      <c r="K25" s="181"/>
      <c r="L25" s="80">
        <v>8</v>
      </c>
      <c r="M25" s="80">
        <v>0</v>
      </c>
      <c r="N25" s="80">
        <v>28</v>
      </c>
      <c r="O25" s="91">
        <v>2</v>
      </c>
      <c r="P25" s="92">
        <v>0</v>
      </c>
      <c r="Q25" s="93">
        <f>O25+P25</f>
        <v>2</v>
      </c>
      <c r="R25" s="81">
        <f>IFERROR(Q25/N25,"-")</f>
        <v>0.071428571428571</v>
      </c>
      <c r="S25" s="80">
        <v>2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0.5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8</v>
      </c>
      <c r="P26" s="92">
        <v>0</v>
      </c>
      <c r="Q26" s="93">
        <f>O26+P26</f>
        <v>8</v>
      </c>
      <c r="R26" s="81" t="str">
        <f>IFERROR(Q26/N26,"-")</f>
        <v>-</v>
      </c>
      <c r="S26" s="80">
        <v>8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2</v>
      </c>
      <c r="AO26" s="101">
        <f>IF(Q26=0,"",IF(AN26=0,"",(AN26/Q26)))</f>
        <v>0.25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4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0.25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56</v>
      </c>
      <c r="M27" s="80">
        <v>27</v>
      </c>
      <c r="N27" s="80">
        <v>40</v>
      </c>
      <c r="O27" s="91">
        <v>4</v>
      </c>
      <c r="P27" s="92">
        <v>0</v>
      </c>
      <c r="Q27" s="93">
        <f>O27+P27</f>
        <v>4</v>
      </c>
      <c r="R27" s="81">
        <f>IFERROR(Q27/N27,"-")</f>
        <v>0.1</v>
      </c>
      <c r="S27" s="80">
        <v>4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>
        <v>1</v>
      </c>
      <c r="AO27" s="101">
        <f>IF(Q27=0,"",IF(AN27=0,"",(AN27/Q27)))</f>
        <v>0.25</v>
      </c>
      <c r="AP27" s="100"/>
      <c r="AQ27" s="102">
        <f>IFERROR(AP27/AN27,"-")</f>
        <v>0</v>
      </c>
      <c r="AR27" s="103"/>
      <c r="AS27" s="104">
        <f>IFERROR(AR27/AN27,"-")</f>
        <v>0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1</v>
      </c>
      <c r="CH27" s="134">
        <f>IF(Q27=0,"",IF(CG27=0,"",(CG27/Q27)))</f>
        <v>0.25</v>
      </c>
      <c r="CI27" s="135">
        <v>1</v>
      </c>
      <c r="CJ27" s="136">
        <f>IFERROR(CI27/CG27,"-")</f>
        <v>1</v>
      </c>
      <c r="CK27" s="137">
        <v>3000</v>
      </c>
      <c r="CL27" s="138">
        <f>IFERROR(CK27/CG27,"-")</f>
        <v>3000</v>
      </c>
      <c r="CM27" s="139">
        <v>1</v>
      </c>
      <c r="CN27" s="139"/>
      <c r="CO27" s="139"/>
      <c r="CP27" s="140">
        <v>0</v>
      </c>
      <c r="CQ27" s="141">
        <v>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0.08936170212766</v>
      </c>
      <c r="B28" s="189" t="s">
        <v>107</v>
      </c>
      <c r="C28" s="189" t="s">
        <v>58</v>
      </c>
      <c r="D28" s="189"/>
      <c r="E28" s="189" t="s">
        <v>108</v>
      </c>
      <c r="F28" s="189" t="s">
        <v>109</v>
      </c>
      <c r="G28" s="189" t="s">
        <v>61</v>
      </c>
      <c r="H28" s="89" t="s">
        <v>110</v>
      </c>
      <c r="I28" s="89" t="s">
        <v>111</v>
      </c>
      <c r="J28" s="89"/>
      <c r="K28" s="181">
        <v>470000</v>
      </c>
      <c r="L28" s="80">
        <v>0</v>
      </c>
      <c r="M28" s="80">
        <v>0</v>
      </c>
      <c r="N28" s="80">
        <v>0</v>
      </c>
      <c r="O28" s="91">
        <v>7</v>
      </c>
      <c r="P28" s="92">
        <v>0</v>
      </c>
      <c r="Q28" s="93">
        <f>O28+P28</f>
        <v>7</v>
      </c>
      <c r="R28" s="81" t="str">
        <f>IFERROR(Q28/N28,"-")</f>
        <v>-</v>
      </c>
      <c r="S28" s="80">
        <v>5</v>
      </c>
      <c r="T28" s="80">
        <v>0</v>
      </c>
      <c r="U28" s="81">
        <f>IFERROR(T28/(Q28),"-")</f>
        <v>0</v>
      </c>
      <c r="V28" s="82">
        <f>IFERROR(K28/SUM(Q28:Q32),"-")</f>
        <v>14687.5</v>
      </c>
      <c r="W28" s="83">
        <v>1</v>
      </c>
      <c r="X28" s="81">
        <f>IF(Q28=0,"-",W28/Q28)</f>
        <v>0.14285714285714</v>
      </c>
      <c r="Y28" s="186">
        <v>3000</v>
      </c>
      <c r="Z28" s="187">
        <f>IFERROR(Y28/Q28,"-")</f>
        <v>428.57142857143</v>
      </c>
      <c r="AA28" s="187">
        <f>IFERROR(Y28/W28,"-")</f>
        <v>3000</v>
      </c>
      <c r="AB28" s="181">
        <f>SUM(Y28:Y32)-SUM(K28:K32)</f>
        <v>-428000</v>
      </c>
      <c r="AC28" s="85">
        <f>SUM(Y28:Y32)/SUM(K28:K32)</f>
        <v>0.08936170212766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0.14285714285714</v>
      </c>
      <c r="BQ28" s="121">
        <v>1</v>
      </c>
      <c r="BR28" s="122">
        <f>IFERROR(BQ28/BO28,"-")</f>
        <v>1</v>
      </c>
      <c r="BS28" s="123">
        <v>3000</v>
      </c>
      <c r="BT28" s="124">
        <f>IFERROR(BS28/BO28,"-")</f>
        <v>3000</v>
      </c>
      <c r="BU28" s="125">
        <v>1</v>
      </c>
      <c r="BV28" s="125"/>
      <c r="BW28" s="125"/>
      <c r="BX28" s="126">
        <v>5</v>
      </c>
      <c r="BY28" s="127">
        <f>IF(Q28=0,"",IF(BX28=0,"",(BX28/Q28)))</f>
        <v>0.71428571428571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0.14285714285714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3000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112</v>
      </c>
      <c r="C29" s="189" t="s">
        <v>58</v>
      </c>
      <c r="D29" s="189"/>
      <c r="E29" s="189" t="s">
        <v>113</v>
      </c>
      <c r="F29" s="189" t="s">
        <v>60</v>
      </c>
      <c r="G29" s="189" t="s">
        <v>61</v>
      </c>
      <c r="H29" s="89"/>
      <c r="I29" s="89" t="s">
        <v>111</v>
      </c>
      <c r="J29" s="89"/>
      <c r="K29" s="181"/>
      <c r="L29" s="80">
        <v>0</v>
      </c>
      <c r="M29" s="80">
        <v>0</v>
      </c>
      <c r="N29" s="80">
        <v>0</v>
      </c>
      <c r="O29" s="91">
        <v>7</v>
      </c>
      <c r="P29" s="92">
        <v>0</v>
      </c>
      <c r="Q29" s="93">
        <f>O29+P29</f>
        <v>7</v>
      </c>
      <c r="R29" s="81" t="str">
        <f>IFERROR(Q29/N29,"-")</f>
        <v>-</v>
      </c>
      <c r="S29" s="80">
        <v>2</v>
      </c>
      <c r="T29" s="80">
        <v>1</v>
      </c>
      <c r="U29" s="81">
        <f>IFERROR(T29/(Q29),"-")</f>
        <v>0.14285714285714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0.14285714285714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2</v>
      </c>
      <c r="BG29" s="113">
        <f>IF(Q29=0,"",IF(BF29=0,"",(BF29/Q29)))</f>
        <v>0.28571428571429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0.14285714285714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0.14285714285714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0.28571428571429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101</v>
      </c>
      <c r="H30" s="89"/>
      <c r="I30" s="89" t="s">
        <v>111</v>
      </c>
      <c r="J30" s="89"/>
      <c r="K30" s="181"/>
      <c r="L30" s="80">
        <v>18</v>
      </c>
      <c r="M30" s="80">
        <v>0</v>
      </c>
      <c r="N30" s="80">
        <v>46</v>
      </c>
      <c r="O30" s="91">
        <v>7</v>
      </c>
      <c r="P30" s="92">
        <v>0</v>
      </c>
      <c r="Q30" s="93">
        <f>O30+P30</f>
        <v>7</v>
      </c>
      <c r="R30" s="81">
        <f>IFERROR(Q30/N30,"-")</f>
        <v>0.15217391304348</v>
      </c>
      <c r="S30" s="80">
        <v>4</v>
      </c>
      <c r="T30" s="80">
        <v>1</v>
      </c>
      <c r="U30" s="81">
        <f>IFERROR(T30/(Q30),"-")</f>
        <v>0.14285714285714</v>
      </c>
      <c r="V30" s="82"/>
      <c r="W30" s="83">
        <v>3</v>
      </c>
      <c r="X30" s="81">
        <f>IF(Q30=0,"-",W30/Q30)</f>
        <v>0.42857142857143</v>
      </c>
      <c r="Y30" s="186">
        <v>39000</v>
      </c>
      <c r="Z30" s="187">
        <f>IFERROR(Y30/Q30,"-")</f>
        <v>5571.4285714286</v>
      </c>
      <c r="AA30" s="187">
        <f>IFERROR(Y30/W30,"-")</f>
        <v>13000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0.14285714285714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0.14285714285714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3</v>
      </c>
      <c r="BY30" s="127">
        <f>IF(Q30=0,"",IF(BX30=0,"",(BX30/Q30)))</f>
        <v>0.42857142857143</v>
      </c>
      <c r="BZ30" s="128">
        <v>2</v>
      </c>
      <c r="CA30" s="129">
        <f>IFERROR(BZ30/BX30,"-")</f>
        <v>0.66666666666667</v>
      </c>
      <c r="CB30" s="130">
        <v>9000</v>
      </c>
      <c r="CC30" s="131">
        <f>IFERROR(CB30/BX30,"-")</f>
        <v>3000</v>
      </c>
      <c r="CD30" s="132">
        <v>1</v>
      </c>
      <c r="CE30" s="132">
        <v>1</v>
      </c>
      <c r="CF30" s="132"/>
      <c r="CG30" s="133">
        <v>2</v>
      </c>
      <c r="CH30" s="134">
        <f>IF(Q30=0,"",IF(CG30=0,"",(CG30/Q30)))</f>
        <v>0.28571428571429</v>
      </c>
      <c r="CI30" s="135">
        <v>1</v>
      </c>
      <c r="CJ30" s="136">
        <f>IFERROR(CI30/CG30,"-")</f>
        <v>0.5</v>
      </c>
      <c r="CK30" s="137">
        <v>30000</v>
      </c>
      <c r="CL30" s="138">
        <f>IFERROR(CK30/CG30,"-")</f>
        <v>15000</v>
      </c>
      <c r="CM30" s="139"/>
      <c r="CN30" s="139"/>
      <c r="CO30" s="139">
        <v>1</v>
      </c>
      <c r="CP30" s="140">
        <v>3</v>
      </c>
      <c r="CQ30" s="141">
        <v>39000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118</v>
      </c>
      <c r="F31" s="189" t="s">
        <v>119</v>
      </c>
      <c r="G31" s="189" t="s">
        <v>61</v>
      </c>
      <c r="H31" s="89"/>
      <c r="I31" s="89" t="s">
        <v>111</v>
      </c>
      <c r="J31" s="89"/>
      <c r="K31" s="181"/>
      <c r="L31" s="80">
        <v>0</v>
      </c>
      <c r="M31" s="80">
        <v>0</v>
      </c>
      <c r="N31" s="80">
        <v>0</v>
      </c>
      <c r="O31" s="91">
        <v>6</v>
      </c>
      <c r="P31" s="92">
        <v>0</v>
      </c>
      <c r="Q31" s="93">
        <f>O31+P31</f>
        <v>6</v>
      </c>
      <c r="R31" s="81" t="str">
        <f>IFERROR(Q31/N31,"-")</f>
        <v>-</v>
      </c>
      <c r="S31" s="80">
        <v>6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2</v>
      </c>
      <c r="AX31" s="107">
        <f>IF(Q31=0,"",IF(AW31=0,"",(AW31/Q31)))</f>
        <v>0.33333333333333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/>
      <c r="I32" s="89"/>
      <c r="J32" s="89"/>
      <c r="K32" s="181"/>
      <c r="L32" s="80">
        <v>68</v>
      </c>
      <c r="M32" s="80">
        <v>43</v>
      </c>
      <c r="N32" s="80">
        <v>24</v>
      </c>
      <c r="O32" s="91">
        <v>5</v>
      </c>
      <c r="P32" s="92">
        <v>0</v>
      </c>
      <c r="Q32" s="93">
        <f>O32+P32</f>
        <v>5</v>
      </c>
      <c r="R32" s="81">
        <f>IFERROR(Q32/N32,"-")</f>
        <v>0.20833333333333</v>
      </c>
      <c r="S32" s="80">
        <v>2</v>
      </c>
      <c r="T32" s="80">
        <v>1</v>
      </c>
      <c r="U32" s="81">
        <f>IFERROR(T32/(Q32),"-")</f>
        <v>0.2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0.2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3</v>
      </c>
      <c r="CH32" s="134">
        <f>IF(Q32=0,"",IF(CG32=0,"",(CG32/Q32)))</f>
        <v>0.6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 t="s">
        <v>124</v>
      </c>
      <c r="I33" s="89" t="s">
        <v>125</v>
      </c>
      <c r="J33" s="89" t="s">
        <v>126</v>
      </c>
      <c r="K33" s="181">
        <v>400000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IFERROR(K33/SUM(Q33:Q37),"-")</f>
        <v>12121.212121212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SUM(Y33:Y37)-SUM(K33:K37)</f>
        <v>-400000</v>
      </c>
      <c r="AC33" s="85">
        <f>SUM(Y33:Y37)/SUM(K33:K37)</f>
        <v>0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128</v>
      </c>
      <c r="F34" s="189" t="s">
        <v>97</v>
      </c>
      <c r="G34" s="189" t="s">
        <v>61</v>
      </c>
      <c r="H34" s="89"/>
      <c r="I34" s="89" t="s">
        <v>125</v>
      </c>
      <c r="J34" s="89"/>
      <c r="K34" s="181"/>
      <c r="L34" s="80">
        <v>0</v>
      </c>
      <c r="M34" s="80">
        <v>0</v>
      </c>
      <c r="N34" s="80">
        <v>0</v>
      </c>
      <c r="O34" s="91">
        <v>15</v>
      </c>
      <c r="P34" s="92">
        <v>0</v>
      </c>
      <c r="Q34" s="93">
        <f>O34+P34</f>
        <v>15</v>
      </c>
      <c r="R34" s="81" t="str">
        <f>IFERROR(Q34/N34,"-")</f>
        <v>-</v>
      </c>
      <c r="S34" s="80">
        <v>5</v>
      </c>
      <c r="T34" s="80">
        <v>1</v>
      </c>
      <c r="U34" s="81">
        <f>IFERROR(T34/(Q34),"-")</f>
        <v>0.066666666666667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0.066666666666667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4</v>
      </c>
      <c r="BG34" s="113">
        <f>IF(Q34=0,"",IF(BF34=0,"",(BF34/Q34)))</f>
        <v>0.26666666666667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4</v>
      </c>
      <c r="BP34" s="120">
        <f>IF(Q34=0,"",IF(BO34=0,"",(BO34/Q34)))</f>
        <v>0.26666666666667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4</v>
      </c>
      <c r="BY34" s="127">
        <f>IF(Q34=0,"",IF(BX34=0,"",(BX34/Q34)))</f>
        <v>0.26666666666667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2</v>
      </c>
      <c r="CH34" s="134">
        <f>IF(Q34=0,"",IF(CG34=0,"",(CG34/Q34)))</f>
        <v>0.13333333333333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130</v>
      </c>
      <c r="F35" s="189" t="s">
        <v>131</v>
      </c>
      <c r="G35" s="189" t="s">
        <v>101</v>
      </c>
      <c r="H35" s="89"/>
      <c r="I35" s="89" t="s">
        <v>125</v>
      </c>
      <c r="J35" s="89"/>
      <c r="K35" s="181"/>
      <c r="L35" s="80">
        <v>12</v>
      </c>
      <c r="M35" s="80">
        <v>0</v>
      </c>
      <c r="N35" s="80">
        <v>43</v>
      </c>
      <c r="O35" s="91">
        <v>3</v>
      </c>
      <c r="P35" s="92">
        <v>0</v>
      </c>
      <c r="Q35" s="93">
        <f>O35+P35</f>
        <v>3</v>
      </c>
      <c r="R35" s="81">
        <f>IFERROR(Q35/N35,"-")</f>
        <v>0.069767441860465</v>
      </c>
      <c r="S35" s="80">
        <v>1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0.33333333333333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0.33333333333333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0.33333333333333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132</v>
      </c>
      <c r="C36" s="189" t="s">
        <v>58</v>
      </c>
      <c r="D36" s="189"/>
      <c r="E36" s="189" t="s">
        <v>133</v>
      </c>
      <c r="F36" s="189" t="s">
        <v>134</v>
      </c>
      <c r="G36" s="189" t="s">
        <v>61</v>
      </c>
      <c r="H36" s="89"/>
      <c r="I36" s="89" t="s">
        <v>125</v>
      </c>
      <c r="J36" s="89"/>
      <c r="K36" s="181"/>
      <c r="L36" s="80">
        <v>0</v>
      </c>
      <c r="M36" s="80">
        <v>0</v>
      </c>
      <c r="N36" s="80">
        <v>0</v>
      </c>
      <c r="O36" s="91">
        <v>5</v>
      </c>
      <c r="P36" s="92">
        <v>0</v>
      </c>
      <c r="Q36" s="93">
        <f>O36+P36</f>
        <v>5</v>
      </c>
      <c r="R36" s="81" t="str">
        <f>IFERROR(Q36/N36,"-")</f>
        <v>-</v>
      </c>
      <c r="S36" s="80">
        <v>1</v>
      </c>
      <c r="T36" s="80">
        <v>1</v>
      </c>
      <c r="U36" s="81">
        <f>IFERROR(T36/(Q36),"-")</f>
        <v>0.2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3</v>
      </c>
      <c r="BP36" s="120">
        <f>IF(Q36=0,"",IF(BO36=0,"",(BO36/Q36)))</f>
        <v>0.6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2</v>
      </c>
      <c r="BY36" s="127">
        <f>IF(Q36=0,"",IF(BX36=0,"",(BX36/Q36)))</f>
        <v>0.4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72</v>
      </c>
      <c r="M37" s="80">
        <v>47</v>
      </c>
      <c r="N37" s="80">
        <v>13</v>
      </c>
      <c r="O37" s="91">
        <v>10</v>
      </c>
      <c r="P37" s="92">
        <v>0</v>
      </c>
      <c r="Q37" s="93">
        <f>O37+P37</f>
        <v>10</v>
      </c>
      <c r="R37" s="81">
        <f>IFERROR(Q37/N37,"-")</f>
        <v>0.76923076923077</v>
      </c>
      <c r="S37" s="80">
        <v>4</v>
      </c>
      <c r="T37" s="80">
        <v>1</v>
      </c>
      <c r="U37" s="81">
        <f>IFERROR(T37/(Q37),"-")</f>
        <v>0.1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4</v>
      </c>
      <c r="BP37" s="120">
        <f>IF(Q37=0,"",IF(BO37=0,"",(BO37/Q37)))</f>
        <v>0.4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5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0.36153846153846</v>
      </c>
      <c r="B38" s="189" t="s">
        <v>136</v>
      </c>
      <c r="C38" s="189" t="s">
        <v>58</v>
      </c>
      <c r="D38" s="189"/>
      <c r="E38" s="189" t="s">
        <v>128</v>
      </c>
      <c r="F38" s="189" t="s">
        <v>97</v>
      </c>
      <c r="G38" s="189" t="s">
        <v>61</v>
      </c>
      <c r="H38" s="89" t="s">
        <v>137</v>
      </c>
      <c r="I38" s="89" t="s">
        <v>138</v>
      </c>
      <c r="J38" s="89" t="s">
        <v>139</v>
      </c>
      <c r="K38" s="181">
        <v>260000</v>
      </c>
      <c r="L38" s="80">
        <v>0</v>
      </c>
      <c r="M38" s="80">
        <v>0</v>
      </c>
      <c r="N38" s="80">
        <v>0</v>
      </c>
      <c r="O38" s="91">
        <v>18</v>
      </c>
      <c r="P38" s="92">
        <v>0</v>
      </c>
      <c r="Q38" s="93">
        <f>O38+P38</f>
        <v>18</v>
      </c>
      <c r="R38" s="81" t="str">
        <f>IFERROR(Q38/N38,"-")</f>
        <v>-</v>
      </c>
      <c r="S38" s="80">
        <v>1</v>
      </c>
      <c r="T38" s="80">
        <v>2</v>
      </c>
      <c r="U38" s="81">
        <f>IFERROR(T38/(Q38),"-")</f>
        <v>0.11111111111111</v>
      </c>
      <c r="V38" s="82">
        <f>IFERROR(K38/SUM(Q38:Q41),"-")</f>
        <v>8965.5172413793</v>
      </c>
      <c r="W38" s="83">
        <v>1</v>
      </c>
      <c r="X38" s="81">
        <f>IF(Q38=0,"-",W38/Q38)</f>
        <v>0.055555555555556</v>
      </c>
      <c r="Y38" s="186">
        <v>9000</v>
      </c>
      <c r="Z38" s="187">
        <f>IFERROR(Y38/Q38,"-")</f>
        <v>500</v>
      </c>
      <c r="AA38" s="187">
        <f>IFERROR(Y38/W38,"-")</f>
        <v>9000</v>
      </c>
      <c r="AB38" s="181">
        <f>SUM(Y38:Y41)-SUM(K38:K41)</f>
        <v>-166000</v>
      </c>
      <c r="AC38" s="85">
        <f>SUM(Y38:Y41)/SUM(K38:K41)</f>
        <v>0.36153846153846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3</v>
      </c>
      <c r="AX38" s="107">
        <f>IF(Q38=0,"",IF(AW38=0,"",(AW38/Q38)))</f>
        <v>0.16666666666667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>
        <v>2</v>
      </c>
      <c r="BG38" s="113">
        <f>IF(Q38=0,"",IF(BF38=0,"",(BF38/Q38)))</f>
        <v>0.11111111111111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8</v>
      </c>
      <c r="BP38" s="120">
        <f>IF(Q38=0,"",IF(BO38=0,"",(BO38/Q38)))</f>
        <v>0.44444444444444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5</v>
      </c>
      <c r="BY38" s="127">
        <f>IF(Q38=0,"",IF(BX38=0,"",(BX38/Q38)))</f>
        <v>0.27777777777778</v>
      </c>
      <c r="BZ38" s="128">
        <v>1</v>
      </c>
      <c r="CA38" s="129">
        <f>IFERROR(BZ38/BX38,"-")</f>
        <v>0.2</v>
      </c>
      <c r="CB38" s="130">
        <v>9000</v>
      </c>
      <c r="CC38" s="131">
        <f>IFERROR(CB38/BX38,"-")</f>
        <v>1800</v>
      </c>
      <c r="CD38" s="132"/>
      <c r="CE38" s="132"/>
      <c r="CF38" s="132">
        <v>1</v>
      </c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9000</v>
      </c>
      <c r="CR38" s="141">
        <v>9000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133</v>
      </c>
      <c r="F39" s="189" t="s">
        <v>134</v>
      </c>
      <c r="G39" s="189" t="s">
        <v>61</v>
      </c>
      <c r="H39" s="89"/>
      <c r="I39" s="89" t="s">
        <v>138</v>
      </c>
      <c r="J39" s="89" t="s">
        <v>141</v>
      </c>
      <c r="K39" s="181"/>
      <c r="L39" s="80">
        <v>0</v>
      </c>
      <c r="M39" s="80">
        <v>0</v>
      </c>
      <c r="N39" s="80">
        <v>0</v>
      </c>
      <c r="O39" s="91">
        <v>5</v>
      </c>
      <c r="P39" s="92">
        <v>0</v>
      </c>
      <c r="Q39" s="93">
        <f>O39+P39</f>
        <v>5</v>
      </c>
      <c r="R39" s="81" t="str">
        <f>IFERROR(Q39/N39,"-")</f>
        <v>-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0.2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0.4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142</v>
      </c>
      <c r="C40" s="189" t="s">
        <v>58</v>
      </c>
      <c r="D40" s="189"/>
      <c r="E40" s="189" t="s">
        <v>143</v>
      </c>
      <c r="F40" s="189" t="s">
        <v>144</v>
      </c>
      <c r="G40" s="189" t="s">
        <v>101</v>
      </c>
      <c r="H40" s="89"/>
      <c r="I40" s="89" t="s">
        <v>138</v>
      </c>
      <c r="J40" s="89" t="s">
        <v>145</v>
      </c>
      <c r="K40" s="181"/>
      <c r="L40" s="80">
        <v>6</v>
      </c>
      <c r="M40" s="80">
        <v>0</v>
      </c>
      <c r="N40" s="80">
        <v>17</v>
      </c>
      <c r="O40" s="91">
        <v>3</v>
      </c>
      <c r="P40" s="92">
        <v>0</v>
      </c>
      <c r="Q40" s="93">
        <f>O40+P40</f>
        <v>3</v>
      </c>
      <c r="R40" s="81">
        <f>IFERROR(Q40/N40,"-")</f>
        <v>0.17647058823529</v>
      </c>
      <c r="S40" s="80">
        <v>3</v>
      </c>
      <c r="T40" s="80">
        <v>2</v>
      </c>
      <c r="U40" s="81">
        <f>IFERROR(T40/(Q40),"-")</f>
        <v>0.66666666666667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0.33333333333333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0.33333333333333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146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42</v>
      </c>
      <c r="M41" s="80">
        <v>32</v>
      </c>
      <c r="N41" s="80">
        <v>11</v>
      </c>
      <c r="O41" s="91">
        <v>3</v>
      </c>
      <c r="P41" s="92">
        <v>0</v>
      </c>
      <c r="Q41" s="93">
        <f>O41+P41</f>
        <v>3</v>
      </c>
      <c r="R41" s="81">
        <f>IFERROR(Q41/N41,"-")</f>
        <v>0.27272727272727</v>
      </c>
      <c r="S41" s="80">
        <v>2</v>
      </c>
      <c r="T41" s="80">
        <v>0</v>
      </c>
      <c r="U41" s="81">
        <f>IFERROR(T41/(Q41),"-")</f>
        <v>0</v>
      </c>
      <c r="V41" s="82"/>
      <c r="W41" s="83">
        <v>1</v>
      </c>
      <c r="X41" s="81">
        <f>IF(Q41=0,"-",W41/Q41)</f>
        <v>0.33333333333333</v>
      </c>
      <c r="Y41" s="186">
        <v>85000</v>
      </c>
      <c r="Z41" s="187">
        <f>IFERROR(Y41/Q41,"-")</f>
        <v>28333.333333333</v>
      </c>
      <c r="AA41" s="187">
        <f>IFERROR(Y41/W41,"-")</f>
        <v>85000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0.33333333333333</v>
      </c>
      <c r="BQ41" s="121">
        <v>1</v>
      </c>
      <c r="BR41" s="122">
        <f>IFERROR(BQ41/BO41,"-")</f>
        <v>1</v>
      </c>
      <c r="BS41" s="123">
        <v>85000</v>
      </c>
      <c r="BT41" s="124">
        <f>IFERROR(BS41/BO41,"-")</f>
        <v>85000</v>
      </c>
      <c r="BU41" s="125"/>
      <c r="BV41" s="125"/>
      <c r="BW41" s="125">
        <v>1</v>
      </c>
      <c r="BX41" s="126">
        <v>2</v>
      </c>
      <c r="BY41" s="127">
        <f>IF(Q41=0,"",IF(BX41=0,"",(BX41/Q41)))</f>
        <v>0.66666666666667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85000</v>
      </c>
      <c r="CR41" s="141">
        <v>85000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</v>
      </c>
      <c r="B42" s="189" t="s">
        <v>147</v>
      </c>
      <c r="C42" s="189" t="s">
        <v>58</v>
      </c>
      <c r="D42" s="189"/>
      <c r="E42" s="189" t="s">
        <v>87</v>
      </c>
      <c r="F42" s="189" t="s">
        <v>88</v>
      </c>
      <c r="G42" s="189" t="s">
        <v>61</v>
      </c>
      <c r="H42" s="89" t="s">
        <v>148</v>
      </c>
      <c r="I42" s="89" t="s">
        <v>149</v>
      </c>
      <c r="J42" s="89"/>
      <c r="K42" s="181">
        <v>276000</v>
      </c>
      <c r="L42" s="80">
        <v>0</v>
      </c>
      <c r="M42" s="80">
        <v>0</v>
      </c>
      <c r="N42" s="80">
        <v>0</v>
      </c>
      <c r="O42" s="91">
        <v>5</v>
      </c>
      <c r="P42" s="92">
        <v>0</v>
      </c>
      <c r="Q42" s="93">
        <f>O42+P42</f>
        <v>5</v>
      </c>
      <c r="R42" s="81" t="str">
        <f>IFERROR(Q42/N42,"-")</f>
        <v>-</v>
      </c>
      <c r="S42" s="80">
        <v>2</v>
      </c>
      <c r="T42" s="80">
        <v>0</v>
      </c>
      <c r="U42" s="81">
        <f>IFERROR(T42/(Q42),"-")</f>
        <v>0</v>
      </c>
      <c r="V42" s="82">
        <f>IFERROR(K42/SUM(Q42:Q44),"-")</f>
        <v>25090.909090909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SUM(Y42:Y44)-SUM(K42:K44)</f>
        <v>-276000</v>
      </c>
      <c r="AC42" s="85">
        <f>SUM(Y42:Y44)/SUM(K42:K44)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0.2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0.2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3</v>
      </c>
      <c r="BY42" s="127">
        <f>IF(Q42=0,"",IF(BX42=0,"",(BX42/Q42)))</f>
        <v>0.6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150</v>
      </c>
      <c r="C43" s="189" t="s">
        <v>58</v>
      </c>
      <c r="D43" s="189"/>
      <c r="E43" s="189" t="s">
        <v>103</v>
      </c>
      <c r="F43" s="189" t="s">
        <v>104</v>
      </c>
      <c r="G43" s="189" t="s">
        <v>61</v>
      </c>
      <c r="H43" s="89"/>
      <c r="I43" s="89" t="s">
        <v>151</v>
      </c>
      <c r="J43" s="89"/>
      <c r="K43" s="181"/>
      <c r="L43" s="80">
        <v>0</v>
      </c>
      <c r="M43" s="80">
        <v>0</v>
      </c>
      <c r="N43" s="80">
        <v>0</v>
      </c>
      <c r="O43" s="91">
        <v>4</v>
      </c>
      <c r="P43" s="92">
        <v>0</v>
      </c>
      <c r="Q43" s="93">
        <f>O43+P43</f>
        <v>4</v>
      </c>
      <c r="R43" s="81" t="str">
        <f>IFERROR(Q43/N43,"-")</f>
        <v>-</v>
      </c>
      <c r="S43" s="80">
        <v>3</v>
      </c>
      <c r="T43" s="80">
        <v>1</v>
      </c>
      <c r="U43" s="81">
        <f>IFERROR(T43/(Q43),"-")</f>
        <v>0.25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0.25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152</v>
      </c>
      <c r="C44" s="189" t="s">
        <v>58</v>
      </c>
      <c r="D44" s="189"/>
      <c r="E44" s="189" t="s">
        <v>106</v>
      </c>
      <c r="F44" s="189" t="s">
        <v>106</v>
      </c>
      <c r="G44" s="189" t="s">
        <v>66</v>
      </c>
      <c r="H44" s="89"/>
      <c r="I44" s="89"/>
      <c r="J44" s="89"/>
      <c r="K44" s="181"/>
      <c r="L44" s="80">
        <v>24</v>
      </c>
      <c r="M44" s="80">
        <v>17</v>
      </c>
      <c r="N44" s="80">
        <v>3</v>
      </c>
      <c r="O44" s="91">
        <v>2</v>
      </c>
      <c r="P44" s="92">
        <v>0</v>
      </c>
      <c r="Q44" s="93">
        <f>O44+P44</f>
        <v>2</v>
      </c>
      <c r="R44" s="81">
        <f>IFERROR(Q44/N44,"-")</f>
        <v>0.66666666666667</v>
      </c>
      <c r="S44" s="80">
        <v>1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>
        <v>1</v>
      </c>
      <c r="BR44" s="122">
        <f>IFERROR(BQ44/BO44,"-")</f>
        <v>1</v>
      </c>
      <c r="BS44" s="123">
        <v>295000</v>
      </c>
      <c r="BT44" s="124">
        <f>IFERROR(BS44/BO44,"-")</f>
        <v>295000</v>
      </c>
      <c r="BU44" s="125"/>
      <c r="BV44" s="125"/>
      <c r="BW44" s="125">
        <v>1</v>
      </c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>
        <v>295000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0.066666666666667</v>
      </c>
      <c r="B45" s="189" t="s">
        <v>153</v>
      </c>
      <c r="C45" s="189" t="s">
        <v>58</v>
      </c>
      <c r="D45" s="189"/>
      <c r="E45" s="189" t="s">
        <v>96</v>
      </c>
      <c r="F45" s="189" t="s">
        <v>97</v>
      </c>
      <c r="G45" s="189" t="s">
        <v>61</v>
      </c>
      <c r="H45" s="89" t="s">
        <v>154</v>
      </c>
      <c r="I45" s="89" t="s">
        <v>155</v>
      </c>
      <c r="J45" s="190" t="s">
        <v>156</v>
      </c>
      <c r="K45" s="181">
        <v>120000</v>
      </c>
      <c r="L45" s="80">
        <v>0</v>
      </c>
      <c r="M45" s="80">
        <v>0</v>
      </c>
      <c r="N45" s="80">
        <v>0</v>
      </c>
      <c r="O45" s="91">
        <v>7</v>
      </c>
      <c r="P45" s="92">
        <v>0</v>
      </c>
      <c r="Q45" s="93">
        <f>O45+P45</f>
        <v>7</v>
      </c>
      <c r="R45" s="81" t="str">
        <f>IFERROR(Q45/N45,"-")</f>
        <v>-</v>
      </c>
      <c r="S45" s="80">
        <v>3</v>
      </c>
      <c r="T45" s="80">
        <v>0</v>
      </c>
      <c r="U45" s="81">
        <f>IFERROR(T45/(Q45),"-")</f>
        <v>0</v>
      </c>
      <c r="V45" s="82">
        <f>IFERROR(K45/SUM(Q45:Q46),"-")</f>
        <v>15000</v>
      </c>
      <c r="W45" s="83">
        <v>1</v>
      </c>
      <c r="X45" s="81">
        <f>IF(Q45=0,"-",W45/Q45)</f>
        <v>0.14285714285714</v>
      </c>
      <c r="Y45" s="186">
        <v>8000</v>
      </c>
      <c r="Z45" s="187">
        <f>IFERROR(Y45/Q45,"-")</f>
        <v>1142.8571428571</v>
      </c>
      <c r="AA45" s="187">
        <f>IFERROR(Y45/W45,"-")</f>
        <v>8000</v>
      </c>
      <c r="AB45" s="181">
        <f>SUM(Y45:Y46)-SUM(K45:K46)</f>
        <v>-112000</v>
      </c>
      <c r="AC45" s="85">
        <f>SUM(Y45:Y46)/SUM(K45:K46)</f>
        <v>0.066666666666667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2</v>
      </c>
      <c r="AO45" s="101">
        <f>IF(Q45=0,"",IF(AN45=0,"",(AN45/Q45)))</f>
        <v>0.28571428571429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2</v>
      </c>
      <c r="BG45" s="113">
        <f>IF(Q45=0,"",IF(BF45=0,"",(BF45/Q45)))</f>
        <v>0.28571428571429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0.42857142857143</v>
      </c>
      <c r="BQ45" s="121">
        <v>1</v>
      </c>
      <c r="BR45" s="122">
        <f>IFERROR(BQ45/BO45,"-")</f>
        <v>0.33333333333333</v>
      </c>
      <c r="BS45" s="123">
        <v>8000</v>
      </c>
      <c r="BT45" s="124">
        <f>IFERROR(BS45/BO45,"-")</f>
        <v>2666.6666666667</v>
      </c>
      <c r="BU45" s="125"/>
      <c r="BV45" s="125">
        <v>1</v>
      </c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8000</v>
      </c>
      <c r="CR45" s="141">
        <v>8000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157</v>
      </c>
      <c r="C46" s="189" t="s">
        <v>58</v>
      </c>
      <c r="D46" s="189"/>
      <c r="E46" s="189" t="s">
        <v>96</v>
      </c>
      <c r="F46" s="189" t="s">
        <v>97</v>
      </c>
      <c r="G46" s="189" t="s">
        <v>66</v>
      </c>
      <c r="H46" s="89"/>
      <c r="I46" s="89"/>
      <c r="J46" s="89"/>
      <c r="K46" s="181"/>
      <c r="L46" s="80">
        <v>7</v>
      </c>
      <c r="M46" s="80">
        <v>5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1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0.08</v>
      </c>
      <c r="B47" s="189" t="s">
        <v>158</v>
      </c>
      <c r="C47" s="189" t="s">
        <v>58</v>
      </c>
      <c r="D47" s="189"/>
      <c r="E47" s="189" t="s">
        <v>159</v>
      </c>
      <c r="F47" s="189" t="s">
        <v>160</v>
      </c>
      <c r="G47" s="189" t="s">
        <v>61</v>
      </c>
      <c r="H47" s="89" t="s">
        <v>124</v>
      </c>
      <c r="I47" s="89" t="s">
        <v>155</v>
      </c>
      <c r="J47" s="191" t="s">
        <v>161</v>
      </c>
      <c r="K47" s="181">
        <v>150000</v>
      </c>
      <c r="L47" s="80">
        <v>0</v>
      </c>
      <c r="M47" s="80">
        <v>0</v>
      </c>
      <c r="N47" s="80">
        <v>0</v>
      </c>
      <c r="O47" s="91">
        <v>18</v>
      </c>
      <c r="P47" s="92">
        <v>0</v>
      </c>
      <c r="Q47" s="93">
        <f>O47+P47</f>
        <v>18</v>
      </c>
      <c r="R47" s="81" t="str">
        <f>IFERROR(Q47/N47,"-")</f>
        <v>-</v>
      </c>
      <c r="S47" s="80">
        <v>7</v>
      </c>
      <c r="T47" s="80">
        <v>0</v>
      </c>
      <c r="U47" s="81">
        <f>IFERROR(T47/(Q47),"-")</f>
        <v>0</v>
      </c>
      <c r="V47" s="82">
        <f>IFERROR(K47/SUM(Q47:Q48),"-")</f>
        <v>7500</v>
      </c>
      <c r="W47" s="83">
        <v>1</v>
      </c>
      <c r="X47" s="81">
        <f>IF(Q47=0,"-",W47/Q47)</f>
        <v>0.055555555555556</v>
      </c>
      <c r="Y47" s="186">
        <v>12000</v>
      </c>
      <c r="Z47" s="187">
        <f>IFERROR(Y47/Q47,"-")</f>
        <v>666.66666666667</v>
      </c>
      <c r="AA47" s="187">
        <f>IFERROR(Y47/W47,"-")</f>
        <v>12000</v>
      </c>
      <c r="AB47" s="181">
        <f>SUM(Y47:Y48)-SUM(K47:K48)</f>
        <v>-138000</v>
      </c>
      <c r="AC47" s="85">
        <f>SUM(Y47:Y48)/SUM(K47:K48)</f>
        <v>0.08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0.055555555555556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>
        <v>1</v>
      </c>
      <c r="AX47" s="107">
        <f>IF(Q47=0,"",IF(AW47=0,"",(AW47/Q47)))</f>
        <v>0.055555555555556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3</v>
      </c>
      <c r="BG47" s="113">
        <f>IF(Q47=0,"",IF(BF47=0,"",(BF47/Q47)))</f>
        <v>0.16666666666667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8</v>
      </c>
      <c r="BP47" s="120">
        <f>IF(Q47=0,"",IF(BO47=0,"",(BO47/Q47)))</f>
        <v>0.44444444444444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2</v>
      </c>
      <c r="BY47" s="127">
        <f>IF(Q47=0,"",IF(BX47=0,"",(BX47/Q47)))</f>
        <v>0.11111111111111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>
        <v>3</v>
      </c>
      <c r="CH47" s="134">
        <f>IF(Q47=0,"",IF(CG47=0,"",(CG47/Q47)))</f>
        <v>0.16666666666667</v>
      </c>
      <c r="CI47" s="135">
        <v>1</v>
      </c>
      <c r="CJ47" s="136">
        <f>IFERROR(CI47/CG47,"-")</f>
        <v>0.33333333333333</v>
      </c>
      <c r="CK47" s="137">
        <v>12000</v>
      </c>
      <c r="CL47" s="138">
        <f>IFERROR(CK47/CG47,"-")</f>
        <v>4000</v>
      </c>
      <c r="CM47" s="139"/>
      <c r="CN47" s="139"/>
      <c r="CO47" s="139">
        <v>1</v>
      </c>
      <c r="CP47" s="140">
        <v>1</v>
      </c>
      <c r="CQ47" s="141">
        <v>12000</v>
      </c>
      <c r="CR47" s="141">
        <v>12000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162</v>
      </c>
      <c r="C48" s="189" t="s">
        <v>58</v>
      </c>
      <c r="D48" s="189"/>
      <c r="E48" s="189" t="s">
        <v>159</v>
      </c>
      <c r="F48" s="189" t="s">
        <v>160</v>
      </c>
      <c r="G48" s="189" t="s">
        <v>66</v>
      </c>
      <c r="H48" s="89"/>
      <c r="I48" s="89"/>
      <c r="J48" s="89"/>
      <c r="K48" s="181"/>
      <c r="L48" s="80">
        <v>21</v>
      </c>
      <c r="M48" s="80">
        <v>14</v>
      </c>
      <c r="N48" s="80">
        <v>4</v>
      </c>
      <c r="O48" s="91">
        <v>2</v>
      </c>
      <c r="P48" s="92">
        <v>0</v>
      </c>
      <c r="Q48" s="93">
        <f>O48+P48</f>
        <v>2</v>
      </c>
      <c r="R48" s="81">
        <f>IFERROR(Q48/N48,"-")</f>
        <v>0.5</v>
      </c>
      <c r="S48" s="80">
        <v>1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>
        <v>1</v>
      </c>
      <c r="CH48" s="134">
        <f>IF(Q48=0,"",IF(CG48=0,"",(CG48/Q48)))</f>
        <v>0.5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0.2</v>
      </c>
      <c r="B49" s="189" t="s">
        <v>163</v>
      </c>
      <c r="C49" s="189" t="s">
        <v>58</v>
      </c>
      <c r="D49" s="189"/>
      <c r="E49" s="189" t="s">
        <v>108</v>
      </c>
      <c r="F49" s="189" t="s">
        <v>109</v>
      </c>
      <c r="G49" s="189" t="s">
        <v>61</v>
      </c>
      <c r="H49" s="89" t="s">
        <v>62</v>
      </c>
      <c r="I49" s="89" t="s">
        <v>164</v>
      </c>
      <c r="J49" s="191" t="s">
        <v>165</v>
      </c>
      <c r="K49" s="181">
        <v>150000</v>
      </c>
      <c r="L49" s="80">
        <v>0</v>
      </c>
      <c r="M49" s="80">
        <v>0</v>
      </c>
      <c r="N49" s="80">
        <v>0</v>
      </c>
      <c r="O49" s="91">
        <v>9</v>
      </c>
      <c r="P49" s="92">
        <v>0</v>
      </c>
      <c r="Q49" s="93">
        <f>O49+P49</f>
        <v>9</v>
      </c>
      <c r="R49" s="81" t="str">
        <f>IFERROR(Q49/N49,"-")</f>
        <v>-</v>
      </c>
      <c r="S49" s="80">
        <v>3</v>
      </c>
      <c r="T49" s="80">
        <v>2</v>
      </c>
      <c r="U49" s="81">
        <f>IFERROR(T49/(Q49),"-")</f>
        <v>0.22222222222222</v>
      </c>
      <c r="V49" s="82">
        <f>IFERROR(K49/SUM(Q49:Q50),"-")</f>
        <v>16666.666666667</v>
      </c>
      <c r="W49" s="83">
        <v>2</v>
      </c>
      <c r="X49" s="81">
        <f>IF(Q49=0,"-",W49/Q49)</f>
        <v>0.22222222222222</v>
      </c>
      <c r="Y49" s="186">
        <v>30000</v>
      </c>
      <c r="Z49" s="187">
        <f>IFERROR(Y49/Q49,"-")</f>
        <v>3333.3333333333</v>
      </c>
      <c r="AA49" s="187">
        <f>IFERROR(Y49/W49,"-")</f>
        <v>15000</v>
      </c>
      <c r="AB49" s="181">
        <f>SUM(Y49:Y50)-SUM(K49:K50)</f>
        <v>-120000</v>
      </c>
      <c r="AC49" s="85">
        <f>SUM(Y49:Y50)/SUM(K49:K50)</f>
        <v>0.2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0.11111111111111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0.22222222222222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4</v>
      </c>
      <c r="BP49" s="120">
        <f>IF(Q49=0,"",IF(BO49=0,"",(BO49/Q49)))</f>
        <v>0.44444444444444</v>
      </c>
      <c r="BQ49" s="121">
        <v>1</v>
      </c>
      <c r="BR49" s="122">
        <f>IFERROR(BQ49/BO49,"-")</f>
        <v>0.25</v>
      </c>
      <c r="BS49" s="123">
        <v>21000</v>
      </c>
      <c r="BT49" s="124">
        <f>IFERROR(BS49/BO49,"-")</f>
        <v>5250</v>
      </c>
      <c r="BU49" s="125"/>
      <c r="BV49" s="125"/>
      <c r="BW49" s="125">
        <v>1</v>
      </c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2</v>
      </c>
      <c r="CH49" s="134">
        <f>IF(Q49=0,"",IF(CG49=0,"",(CG49/Q49)))</f>
        <v>0.22222222222222</v>
      </c>
      <c r="CI49" s="135">
        <v>1</v>
      </c>
      <c r="CJ49" s="136">
        <f>IFERROR(CI49/CG49,"-")</f>
        <v>0.5</v>
      </c>
      <c r="CK49" s="137">
        <v>9000</v>
      </c>
      <c r="CL49" s="138">
        <f>IFERROR(CK49/CG49,"-")</f>
        <v>4500</v>
      </c>
      <c r="CM49" s="139"/>
      <c r="CN49" s="139"/>
      <c r="CO49" s="139">
        <v>1</v>
      </c>
      <c r="CP49" s="140">
        <v>2</v>
      </c>
      <c r="CQ49" s="141">
        <v>30000</v>
      </c>
      <c r="CR49" s="141">
        <v>21000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108</v>
      </c>
      <c r="F50" s="189" t="s">
        <v>109</v>
      </c>
      <c r="G50" s="189" t="s">
        <v>66</v>
      </c>
      <c r="H50" s="89"/>
      <c r="I50" s="89"/>
      <c r="J50" s="89"/>
      <c r="K50" s="181"/>
      <c r="L50" s="80">
        <v>13</v>
      </c>
      <c r="M50" s="80">
        <v>9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167</v>
      </c>
      <c r="C51" s="189" t="s">
        <v>58</v>
      </c>
      <c r="D51" s="189"/>
      <c r="E51" s="189" t="s">
        <v>103</v>
      </c>
      <c r="F51" s="189" t="s">
        <v>104</v>
      </c>
      <c r="G51" s="189" t="s">
        <v>61</v>
      </c>
      <c r="H51" s="89" t="s">
        <v>78</v>
      </c>
      <c r="I51" s="89" t="s">
        <v>164</v>
      </c>
      <c r="J51" s="191" t="s">
        <v>165</v>
      </c>
      <c r="K51" s="181">
        <v>150000</v>
      </c>
      <c r="L51" s="80">
        <v>0</v>
      </c>
      <c r="M51" s="80">
        <v>0</v>
      </c>
      <c r="N51" s="80">
        <v>0</v>
      </c>
      <c r="O51" s="91">
        <v>5</v>
      </c>
      <c r="P51" s="92">
        <v>0</v>
      </c>
      <c r="Q51" s="93">
        <f>O51+P51</f>
        <v>5</v>
      </c>
      <c r="R51" s="81" t="str">
        <f>IFERROR(Q51/N51,"-")</f>
        <v>-</v>
      </c>
      <c r="S51" s="80">
        <v>0</v>
      </c>
      <c r="T51" s="80">
        <v>3</v>
      </c>
      <c r="U51" s="81">
        <f>IFERROR(T51/(Q51),"-")</f>
        <v>0.6</v>
      </c>
      <c r="V51" s="82">
        <f>IFERROR(K51/SUM(Q51:Q52),"-")</f>
        <v>25000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SUM(Y51:Y52)-SUM(K51:K52)</f>
        <v>-150000</v>
      </c>
      <c r="AC51" s="85">
        <f>SUM(Y51:Y52)/SUM(K51:K52)</f>
        <v>0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0.2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0.2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0.2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2</v>
      </c>
      <c r="BY51" s="127">
        <f>IF(Q51=0,"",IF(BX51=0,"",(BX51/Q51)))</f>
        <v>0.4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168</v>
      </c>
      <c r="C52" s="189" t="s">
        <v>58</v>
      </c>
      <c r="D52" s="189"/>
      <c r="E52" s="189" t="s">
        <v>103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15</v>
      </c>
      <c r="M52" s="80">
        <v>11</v>
      </c>
      <c r="N52" s="80">
        <v>3</v>
      </c>
      <c r="O52" s="91">
        <v>1</v>
      </c>
      <c r="P52" s="92">
        <v>0</v>
      </c>
      <c r="Q52" s="93">
        <f>O52+P52</f>
        <v>1</v>
      </c>
      <c r="R52" s="81">
        <f>IFERROR(Q52/N52,"-")</f>
        <v>0.33333333333333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30"/>
      <c r="B53" s="86"/>
      <c r="C53" s="86"/>
      <c r="D53" s="87"/>
      <c r="E53" s="87"/>
      <c r="F53" s="87"/>
      <c r="G53" s="88"/>
      <c r="H53" s="89"/>
      <c r="I53" s="89"/>
      <c r="J53" s="89"/>
      <c r="K53" s="182"/>
      <c r="L53" s="34"/>
      <c r="M53" s="34"/>
      <c r="N53" s="31"/>
      <c r="O53" s="23"/>
      <c r="P53" s="23"/>
      <c r="Q53" s="23"/>
      <c r="R53" s="32"/>
      <c r="S53" s="32"/>
      <c r="T53" s="23"/>
      <c r="U53" s="32"/>
      <c r="V53" s="25"/>
      <c r="W53" s="25"/>
      <c r="X53" s="25"/>
      <c r="Y53" s="188"/>
      <c r="Z53" s="188"/>
      <c r="AA53" s="188"/>
      <c r="AB53" s="188"/>
      <c r="AC53" s="33"/>
      <c r="AD53" s="58"/>
      <c r="AE53" s="62"/>
      <c r="AF53" s="63"/>
      <c r="AG53" s="62"/>
      <c r="AH53" s="66"/>
      <c r="AI53" s="67"/>
      <c r="AJ53" s="68"/>
      <c r="AK53" s="69"/>
      <c r="AL53" s="69"/>
      <c r="AM53" s="69"/>
      <c r="AN53" s="62"/>
      <c r="AO53" s="63"/>
      <c r="AP53" s="62"/>
      <c r="AQ53" s="66"/>
      <c r="AR53" s="67"/>
      <c r="AS53" s="68"/>
      <c r="AT53" s="69"/>
      <c r="AU53" s="69"/>
      <c r="AV53" s="69"/>
      <c r="AW53" s="62"/>
      <c r="AX53" s="63"/>
      <c r="AY53" s="62"/>
      <c r="AZ53" s="66"/>
      <c r="BA53" s="67"/>
      <c r="BB53" s="68"/>
      <c r="BC53" s="69"/>
      <c r="BD53" s="69"/>
      <c r="BE53" s="69"/>
      <c r="BF53" s="62"/>
      <c r="BG53" s="63"/>
      <c r="BH53" s="62"/>
      <c r="BI53" s="66"/>
      <c r="BJ53" s="67"/>
      <c r="BK53" s="68"/>
      <c r="BL53" s="69"/>
      <c r="BM53" s="69"/>
      <c r="BN53" s="69"/>
      <c r="BO53" s="64"/>
      <c r="BP53" s="65"/>
      <c r="BQ53" s="62"/>
      <c r="BR53" s="66"/>
      <c r="BS53" s="67"/>
      <c r="BT53" s="68"/>
      <c r="BU53" s="69"/>
      <c r="BV53" s="69"/>
      <c r="BW53" s="69"/>
      <c r="BX53" s="64"/>
      <c r="BY53" s="65"/>
      <c r="BZ53" s="62"/>
      <c r="CA53" s="66"/>
      <c r="CB53" s="67"/>
      <c r="CC53" s="68"/>
      <c r="CD53" s="69"/>
      <c r="CE53" s="69"/>
      <c r="CF53" s="69"/>
      <c r="CG53" s="64"/>
      <c r="CH53" s="65"/>
      <c r="CI53" s="62"/>
      <c r="CJ53" s="66"/>
      <c r="CK53" s="67"/>
      <c r="CL53" s="68"/>
      <c r="CM53" s="69"/>
      <c r="CN53" s="69"/>
      <c r="CO53" s="69"/>
      <c r="CP53" s="70"/>
      <c r="CQ53" s="67"/>
      <c r="CR53" s="67"/>
      <c r="CS53" s="67"/>
      <c r="CT53" s="71"/>
    </row>
    <row r="54" spans="1:99">
      <c r="A54" s="30"/>
      <c r="B54" s="37"/>
      <c r="C54" s="37"/>
      <c r="D54" s="21"/>
      <c r="E54" s="21"/>
      <c r="F54" s="21"/>
      <c r="G54" s="22"/>
      <c r="H54" s="36"/>
      <c r="I54" s="36"/>
      <c r="J54" s="74"/>
      <c r="K54" s="183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8"/>
      <c r="Z54" s="188"/>
      <c r="AA54" s="188"/>
      <c r="AB54" s="188"/>
      <c r="AC54" s="33"/>
      <c r="AD54" s="60"/>
      <c r="AE54" s="62"/>
      <c r="AF54" s="63"/>
      <c r="AG54" s="62"/>
      <c r="AH54" s="66"/>
      <c r="AI54" s="67"/>
      <c r="AJ54" s="68"/>
      <c r="AK54" s="69"/>
      <c r="AL54" s="69"/>
      <c r="AM54" s="69"/>
      <c r="AN54" s="62"/>
      <c r="AO54" s="63"/>
      <c r="AP54" s="62"/>
      <c r="AQ54" s="66"/>
      <c r="AR54" s="67"/>
      <c r="AS54" s="68"/>
      <c r="AT54" s="69"/>
      <c r="AU54" s="69"/>
      <c r="AV54" s="69"/>
      <c r="AW54" s="62"/>
      <c r="AX54" s="63"/>
      <c r="AY54" s="62"/>
      <c r="AZ54" s="66"/>
      <c r="BA54" s="67"/>
      <c r="BB54" s="68"/>
      <c r="BC54" s="69"/>
      <c r="BD54" s="69"/>
      <c r="BE54" s="69"/>
      <c r="BF54" s="62"/>
      <c r="BG54" s="63"/>
      <c r="BH54" s="62"/>
      <c r="BI54" s="66"/>
      <c r="BJ54" s="67"/>
      <c r="BK54" s="68"/>
      <c r="BL54" s="69"/>
      <c r="BM54" s="69"/>
      <c r="BN54" s="69"/>
      <c r="BO54" s="64"/>
      <c r="BP54" s="65"/>
      <c r="BQ54" s="62"/>
      <c r="BR54" s="66"/>
      <c r="BS54" s="67"/>
      <c r="BT54" s="68"/>
      <c r="BU54" s="69"/>
      <c r="BV54" s="69"/>
      <c r="BW54" s="69"/>
      <c r="BX54" s="64"/>
      <c r="BY54" s="65"/>
      <c r="BZ54" s="62"/>
      <c r="CA54" s="66"/>
      <c r="CB54" s="67"/>
      <c r="CC54" s="68"/>
      <c r="CD54" s="69"/>
      <c r="CE54" s="69"/>
      <c r="CF54" s="69"/>
      <c r="CG54" s="64"/>
      <c r="CH54" s="65"/>
      <c r="CI54" s="62"/>
      <c r="CJ54" s="66"/>
      <c r="CK54" s="67"/>
      <c r="CL54" s="68"/>
      <c r="CM54" s="69"/>
      <c r="CN54" s="69"/>
      <c r="CO54" s="69"/>
      <c r="CP54" s="70"/>
      <c r="CQ54" s="67"/>
      <c r="CR54" s="67"/>
      <c r="CS54" s="67"/>
      <c r="CT54" s="71"/>
    </row>
    <row r="55" spans="1:99">
      <c r="A55" s="19">
        <f>AC55</f>
        <v>0.081091180866966</v>
      </c>
      <c r="B55" s="39"/>
      <c r="C55" s="39"/>
      <c r="D55" s="39"/>
      <c r="E55" s="39"/>
      <c r="F55" s="39"/>
      <c r="G55" s="39"/>
      <c r="H55" s="40" t="s">
        <v>169</v>
      </c>
      <c r="I55" s="40"/>
      <c r="J55" s="40"/>
      <c r="K55" s="184">
        <f>SUM(K6:K54)</f>
        <v>2676000</v>
      </c>
      <c r="L55" s="41">
        <f>SUM(L6:L54)</f>
        <v>470</v>
      </c>
      <c r="M55" s="41">
        <f>SUM(M6:M54)</f>
        <v>270</v>
      </c>
      <c r="N55" s="41">
        <f>SUM(N6:N54)</f>
        <v>263</v>
      </c>
      <c r="O55" s="41">
        <f>SUM(O6:O54)</f>
        <v>224</v>
      </c>
      <c r="P55" s="41">
        <f>SUM(P6:P54)</f>
        <v>0</v>
      </c>
      <c r="Q55" s="41">
        <f>SUM(Q6:Q54)</f>
        <v>224</v>
      </c>
      <c r="R55" s="42">
        <f>IFERROR(Q55/N55,"-")</f>
        <v>0.85171102661597</v>
      </c>
      <c r="S55" s="77">
        <f>SUM(S6:S54)</f>
        <v>92</v>
      </c>
      <c r="T55" s="77">
        <f>SUM(T6:T54)</f>
        <v>22</v>
      </c>
      <c r="U55" s="42">
        <f>IFERROR(S55/Q55,"-")</f>
        <v>0.41071428571429</v>
      </c>
      <c r="V55" s="43">
        <f>IFERROR(K55/Q55,"-")</f>
        <v>11946.428571429</v>
      </c>
      <c r="W55" s="44">
        <f>SUM(W6:W54)</f>
        <v>13</v>
      </c>
      <c r="X55" s="42">
        <f>IFERROR(W55/Q55,"-")</f>
        <v>0.058035714285714</v>
      </c>
      <c r="Y55" s="184">
        <f>SUM(Y6:Y54)</f>
        <v>217000</v>
      </c>
      <c r="Z55" s="184">
        <f>IFERROR(Y55/Q55,"-")</f>
        <v>968.75</v>
      </c>
      <c r="AA55" s="184">
        <f>IFERROR(Y55/W55,"-")</f>
        <v>16692.307692308</v>
      </c>
      <c r="AB55" s="184">
        <f>Y55-K55</f>
        <v>-2459000</v>
      </c>
      <c r="AC55" s="46">
        <f>Y55/K55</f>
        <v>0.081091180866966</v>
      </c>
      <c r="AD55" s="59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44"/>
    <mergeCell ref="K42:K44"/>
    <mergeCell ref="V42:V44"/>
    <mergeCell ref="AB42:AB44"/>
    <mergeCell ref="AC42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170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171</v>
      </c>
      <c r="C6" s="189" t="s">
        <v>58</v>
      </c>
      <c r="D6" s="189" t="s">
        <v>172</v>
      </c>
      <c r="E6" s="189"/>
      <c r="F6" s="189"/>
      <c r="G6" s="189" t="s">
        <v>61</v>
      </c>
      <c r="H6" s="89" t="s">
        <v>173</v>
      </c>
      <c r="I6" s="89" t="s">
        <v>174</v>
      </c>
      <c r="J6" s="89" t="s">
        <v>175</v>
      </c>
      <c r="K6" s="181">
        <v>140000</v>
      </c>
      <c r="L6" s="80">
        <v>0</v>
      </c>
      <c r="M6" s="80">
        <v>0</v>
      </c>
      <c r="N6" s="80">
        <v>0</v>
      </c>
      <c r="O6" s="91">
        <v>0</v>
      </c>
      <c r="P6" s="92">
        <v>0</v>
      </c>
      <c r="Q6" s="93">
        <f>O6+P6</f>
        <v>0</v>
      </c>
      <c r="R6" s="81" t="str">
        <f>IFERROR(Q6/N6,"-")</f>
        <v>-</v>
      </c>
      <c r="S6" s="80">
        <v>0</v>
      </c>
      <c r="T6" s="80">
        <v>0</v>
      </c>
      <c r="U6" s="81" t="str">
        <f>IFERROR(T6/(Q6),"-")</f>
        <v>-</v>
      </c>
      <c r="V6" s="82" t="str">
        <f>IFERROR(K6/SUM(Q6:Q7),"-")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-140000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176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0.66666666666667</v>
      </c>
      <c r="B8" s="189" t="s">
        <v>177</v>
      </c>
      <c r="C8" s="189" t="s">
        <v>178</v>
      </c>
      <c r="D8" s="189" t="s">
        <v>179</v>
      </c>
      <c r="E8" s="189" t="s">
        <v>180</v>
      </c>
      <c r="F8" s="189"/>
      <c r="G8" s="189" t="s">
        <v>61</v>
      </c>
      <c r="H8" s="89" t="s">
        <v>181</v>
      </c>
      <c r="I8" s="89" t="s">
        <v>182</v>
      </c>
      <c r="J8" s="89" t="s">
        <v>183</v>
      </c>
      <c r="K8" s="181">
        <v>75000</v>
      </c>
      <c r="L8" s="80">
        <v>0</v>
      </c>
      <c r="M8" s="80">
        <v>0</v>
      </c>
      <c r="N8" s="80">
        <v>0</v>
      </c>
      <c r="O8" s="91">
        <v>48</v>
      </c>
      <c r="P8" s="92">
        <v>1</v>
      </c>
      <c r="Q8" s="93">
        <f>O8+P8</f>
        <v>49</v>
      </c>
      <c r="R8" s="81" t="str">
        <f>IFERROR(Q8/N8,"-")</f>
        <v>-</v>
      </c>
      <c r="S8" s="80">
        <v>11</v>
      </c>
      <c r="T8" s="80">
        <v>4</v>
      </c>
      <c r="U8" s="81">
        <f>IFERROR(T8/(Q8),"-")</f>
        <v>0.081632653061224</v>
      </c>
      <c r="V8" s="82">
        <f>IFERROR(K8/SUM(Q8:Q9),"-")</f>
        <v>1530.612244898</v>
      </c>
      <c r="W8" s="83">
        <v>2</v>
      </c>
      <c r="X8" s="81">
        <f>IF(Q8=0,"-",W8/Q8)</f>
        <v>0.040816326530612</v>
      </c>
      <c r="Y8" s="186">
        <v>50000</v>
      </c>
      <c r="Z8" s="187">
        <f>IFERROR(Y8/Q8,"-")</f>
        <v>1020.4081632653</v>
      </c>
      <c r="AA8" s="187">
        <f>IFERROR(Y8/W8,"-")</f>
        <v>25000</v>
      </c>
      <c r="AB8" s="181">
        <f>SUM(Y8:Y9)-SUM(K8:K9)</f>
        <v>-25000</v>
      </c>
      <c r="AC8" s="85">
        <f>SUM(Y8:Y9)/SUM(K8:K9)</f>
        <v>0.66666666666667</v>
      </c>
      <c r="AD8" s="78"/>
      <c r="AE8" s="94">
        <v>3</v>
      </c>
      <c r="AF8" s="95">
        <f>IF(Q8=0,"",IF(AE8=0,"",(AE8/Q8)))</f>
        <v>0.061224489795918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26</v>
      </c>
      <c r="AO8" s="101">
        <f>IF(Q8=0,"",IF(AN8=0,"",(AN8/Q8)))</f>
        <v>0.53061224489796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0.040816326530612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0.16326530612245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0.10204081632653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0.081632653061224</v>
      </c>
      <c r="BZ8" s="128">
        <v>2</v>
      </c>
      <c r="CA8" s="129">
        <f>IFERROR(BZ8/BX8,"-")</f>
        <v>0.5</v>
      </c>
      <c r="CB8" s="130">
        <v>50000</v>
      </c>
      <c r="CC8" s="131">
        <f>IFERROR(CB8/BX8,"-")</f>
        <v>12500</v>
      </c>
      <c r="CD8" s="132"/>
      <c r="CE8" s="132">
        <v>1</v>
      </c>
      <c r="CF8" s="132">
        <v>1</v>
      </c>
      <c r="CG8" s="133">
        <v>1</v>
      </c>
      <c r="CH8" s="134">
        <f>IF(Q8=0,"",IF(CG8=0,"",(CG8/Q8)))</f>
        <v>0.020408163265306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2</v>
      </c>
      <c r="CQ8" s="141">
        <v>50000</v>
      </c>
      <c r="CR8" s="141">
        <v>35000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184</v>
      </c>
      <c r="C9" s="189" t="s">
        <v>178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27</v>
      </c>
      <c r="M9" s="80">
        <v>19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0.095238095238095</v>
      </c>
      <c r="B10" s="189" t="s">
        <v>185</v>
      </c>
      <c r="C10" s="189" t="s">
        <v>178</v>
      </c>
      <c r="D10" s="189" t="s">
        <v>186</v>
      </c>
      <c r="E10" s="189" t="s">
        <v>187</v>
      </c>
      <c r="F10" s="189"/>
      <c r="G10" s="189" t="s">
        <v>61</v>
      </c>
      <c r="H10" s="89" t="s">
        <v>188</v>
      </c>
      <c r="I10" s="89" t="s">
        <v>174</v>
      </c>
      <c r="J10" s="89" t="s">
        <v>189</v>
      </c>
      <c r="K10" s="181">
        <v>105000</v>
      </c>
      <c r="L10" s="80">
        <v>0</v>
      </c>
      <c r="M10" s="80">
        <v>0</v>
      </c>
      <c r="N10" s="80">
        <v>0</v>
      </c>
      <c r="O10" s="91">
        <v>9</v>
      </c>
      <c r="P10" s="92">
        <v>0</v>
      </c>
      <c r="Q10" s="93">
        <f>O10+P10</f>
        <v>9</v>
      </c>
      <c r="R10" s="81" t="str">
        <f>IFERROR(Q10/N10,"-")</f>
        <v>-</v>
      </c>
      <c r="S10" s="80">
        <v>8</v>
      </c>
      <c r="T10" s="80">
        <v>0</v>
      </c>
      <c r="U10" s="81">
        <f>IFERROR(T10/(Q10),"-")</f>
        <v>0</v>
      </c>
      <c r="V10" s="82">
        <f>IFERROR(K10/SUM(Q10:Q11),"-")</f>
        <v>9545.4545454545</v>
      </c>
      <c r="W10" s="83">
        <v>1</v>
      </c>
      <c r="X10" s="81">
        <f>IF(Q10=0,"-",W10/Q10)</f>
        <v>0.11111111111111</v>
      </c>
      <c r="Y10" s="186">
        <v>10000</v>
      </c>
      <c r="Z10" s="187">
        <f>IFERROR(Y10/Q10,"-")</f>
        <v>1111.1111111111</v>
      </c>
      <c r="AA10" s="187">
        <f>IFERROR(Y10/W10,"-")</f>
        <v>10000</v>
      </c>
      <c r="AB10" s="181">
        <f>SUM(Y10:Y11)-SUM(K10:K11)</f>
        <v>-95000</v>
      </c>
      <c r="AC10" s="85">
        <f>SUM(Y10:Y11)/SUM(K10:K11)</f>
        <v>0.095238095238095</v>
      </c>
      <c r="AD10" s="78"/>
      <c r="AE10" s="94">
        <v>1</v>
      </c>
      <c r="AF10" s="95">
        <f>IF(Q10=0,"",IF(AE10=0,"",(AE10/Q10)))</f>
        <v>0.11111111111111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0.11111111111111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0.22222222222222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0.22222222222222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0.33333333333333</v>
      </c>
      <c r="BZ10" s="128">
        <v>1</v>
      </c>
      <c r="CA10" s="129">
        <f>IFERROR(BZ10/BX10,"-")</f>
        <v>0.33333333333333</v>
      </c>
      <c r="CB10" s="130">
        <v>10000</v>
      </c>
      <c r="CC10" s="131">
        <f>IFERROR(CB10/BX10,"-")</f>
        <v>3333.3333333333</v>
      </c>
      <c r="CD10" s="132">
        <v>1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10000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190</v>
      </c>
      <c r="C11" s="189" t="s">
        <v>178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59</v>
      </c>
      <c r="M11" s="80">
        <v>14</v>
      </c>
      <c r="N11" s="80">
        <v>0</v>
      </c>
      <c r="O11" s="91">
        <v>2</v>
      </c>
      <c r="P11" s="92">
        <v>0</v>
      </c>
      <c r="Q11" s="93">
        <f>O11+P11</f>
        <v>2</v>
      </c>
      <c r="R11" s="81" t="str">
        <f>IFERROR(Q11/N11,"-")</f>
        <v>-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>
        <v>1</v>
      </c>
      <c r="CA11" s="129">
        <f>IFERROR(BZ11/BX11,"-")</f>
        <v>1</v>
      </c>
      <c r="CB11" s="130">
        <v>6000</v>
      </c>
      <c r="CC11" s="131">
        <f>IFERROR(CB11/BX11,"-")</f>
        <v>6000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>
        <v>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0.1875</v>
      </c>
      <c r="B14" s="39"/>
      <c r="C14" s="39"/>
      <c r="D14" s="39"/>
      <c r="E14" s="39"/>
      <c r="F14" s="39"/>
      <c r="G14" s="39"/>
      <c r="H14" s="40" t="s">
        <v>191</v>
      </c>
      <c r="I14" s="40"/>
      <c r="J14" s="40"/>
      <c r="K14" s="184">
        <f>SUM(K6:K13)</f>
        <v>320000</v>
      </c>
      <c r="L14" s="41">
        <f>SUM(L6:L13)</f>
        <v>86</v>
      </c>
      <c r="M14" s="41">
        <f>SUM(M6:M13)</f>
        <v>33</v>
      </c>
      <c r="N14" s="41">
        <f>SUM(N6:N13)</f>
        <v>0</v>
      </c>
      <c r="O14" s="41">
        <f>SUM(O6:O13)</f>
        <v>59</v>
      </c>
      <c r="P14" s="41">
        <f>SUM(P6:P13)</f>
        <v>1</v>
      </c>
      <c r="Q14" s="41">
        <f>SUM(Q6:Q13)</f>
        <v>60</v>
      </c>
      <c r="R14" s="42" t="str">
        <f>IFERROR(Q14/N14,"-")</f>
        <v>-</v>
      </c>
      <c r="S14" s="77">
        <f>SUM(S6:S13)</f>
        <v>20</v>
      </c>
      <c r="T14" s="77">
        <f>SUM(T6:T13)</f>
        <v>4</v>
      </c>
      <c r="U14" s="42">
        <f>IFERROR(S14/Q14,"-")</f>
        <v>0.33333333333333</v>
      </c>
      <c r="V14" s="43">
        <f>IFERROR(K14/Q14,"-")</f>
        <v>5333.3333333333</v>
      </c>
      <c r="W14" s="44">
        <f>SUM(W6:W13)</f>
        <v>3</v>
      </c>
      <c r="X14" s="42">
        <f>IFERROR(W14/Q14,"-")</f>
        <v>0.05</v>
      </c>
      <c r="Y14" s="184">
        <f>SUM(Y6:Y13)</f>
        <v>60000</v>
      </c>
      <c r="Z14" s="184">
        <f>IFERROR(Y14/Q14,"-")</f>
        <v>1000</v>
      </c>
      <c r="AA14" s="184">
        <f>IFERROR(Y14/W14,"-")</f>
        <v>20000</v>
      </c>
      <c r="AB14" s="184">
        <f>Y14-K14</f>
        <v>-260000</v>
      </c>
      <c r="AC14" s="46">
        <f>Y14/K14</f>
        <v>0.1875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0.264</v>
      </c>
      <c r="B6" s="189" t="s">
        <v>193</v>
      </c>
      <c r="C6" s="189" t="s">
        <v>178</v>
      </c>
      <c r="D6" s="189" t="s">
        <v>194</v>
      </c>
      <c r="E6" s="189" t="s">
        <v>195</v>
      </c>
      <c r="F6" s="189" t="s">
        <v>196</v>
      </c>
      <c r="G6" s="189" t="s">
        <v>61</v>
      </c>
      <c r="H6" s="89" t="s">
        <v>197</v>
      </c>
      <c r="I6" s="89" t="s">
        <v>198</v>
      </c>
      <c r="J6" s="190" t="s">
        <v>199</v>
      </c>
      <c r="K6" s="181">
        <v>125000</v>
      </c>
      <c r="L6" s="80">
        <v>0</v>
      </c>
      <c r="M6" s="80">
        <v>0</v>
      </c>
      <c r="N6" s="80">
        <v>0</v>
      </c>
      <c r="O6" s="91">
        <v>19</v>
      </c>
      <c r="P6" s="92">
        <v>0</v>
      </c>
      <c r="Q6" s="93">
        <f>O6+P6</f>
        <v>19</v>
      </c>
      <c r="R6" s="81" t="str">
        <f>IFERROR(Q6/N6,"-")</f>
        <v>-</v>
      </c>
      <c r="S6" s="80">
        <v>7</v>
      </c>
      <c r="T6" s="80">
        <v>1</v>
      </c>
      <c r="U6" s="81">
        <f>IFERROR(T6/(Q6),"-")</f>
        <v>0.052631578947368</v>
      </c>
      <c r="V6" s="82">
        <f>IFERROR(K6/SUM(Q6:Q7),"-")</f>
        <v>3289.4736842105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-92000</v>
      </c>
      <c r="AC6" s="85">
        <f>SUM(Y6:Y7)/SUM(K6:K7)</f>
        <v>0.264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6</v>
      </c>
      <c r="AO6" s="101">
        <f>IF(Q6=0,"",IF(AN6=0,"",(AN6/Q6)))</f>
        <v>0.31578947368421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0.10526315789474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0.21052631578947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0.052631578947368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0.15789473684211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0.15789473684211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200</v>
      </c>
      <c r="C7" s="189" t="s">
        <v>178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72</v>
      </c>
      <c r="M7" s="80">
        <v>57</v>
      </c>
      <c r="N7" s="80">
        <v>43</v>
      </c>
      <c r="O7" s="91">
        <v>18</v>
      </c>
      <c r="P7" s="92">
        <v>1</v>
      </c>
      <c r="Q7" s="93">
        <f>O7+P7</f>
        <v>19</v>
      </c>
      <c r="R7" s="81">
        <f>IFERROR(Q7/N7,"-")</f>
        <v>0.44186046511628</v>
      </c>
      <c r="S7" s="80">
        <v>10</v>
      </c>
      <c r="T7" s="80">
        <v>2</v>
      </c>
      <c r="U7" s="81">
        <f>IFERROR(T7/(Q7),"-")</f>
        <v>0.10526315789474</v>
      </c>
      <c r="V7" s="82"/>
      <c r="W7" s="83">
        <v>1</v>
      </c>
      <c r="X7" s="81">
        <f>IF(Q7=0,"-",W7/Q7)</f>
        <v>0.052631578947368</v>
      </c>
      <c r="Y7" s="186">
        <v>33000</v>
      </c>
      <c r="Z7" s="187">
        <f>IFERROR(Y7/Q7,"-")</f>
        <v>1736.8421052632</v>
      </c>
      <c r="AA7" s="187">
        <f>IFERROR(Y7/W7,"-")</f>
        <v>33000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4</v>
      </c>
      <c r="AO7" s="101">
        <f>IF(Q7=0,"",IF(AN7=0,"",(AN7/Q7)))</f>
        <v>0.21052631578947</v>
      </c>
      <c r="AP7" s="100">
        <v>1</v>
      </c>
      <c r="AQ7" s="102">
        <f>IFERROR(AP7/AN7,"-")</f>
        <v>0.25</v>
      </c>
      <c r="AR7" s="103">
        <v>33000</v>
      </c>
      <c r="AS7" s="104">
        <f>IFERROR(AR7/AN7,"-")</f>
        <v>8250</v>
      </c>
      <c r="AT7" s="105"/>
      <c r="AU7" s="105"/>
      <c r="AV7" s="105">
        <v>1</v>
      </c>
      <c r="AW7" s="106">
        <v>3</v>
      </c>
      <c r="AX7" s="107">
        <f>IF(Q7=0,"",IF(AW7=0,"",(AW7/Q7)))</f>
        <v>0.15789473684211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0.26315789473684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0.36842105263158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33000</v>
      </c>
      <c r="CR7" s="141">
        <v>33000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0.264</v>
      </c>
      <c r="B10" s="39"/>
      <c r="C10" s="39"/>
      <c r="D10" s="39"/>
      <c r="E10" s="39"/>
      <c r="F10" s="39"/>
      <c r="G10" s="39"/>
      <c r="H10" s="40" t="s">
        <v>201</v>
      </c>
      <c r="I10" s="40"/>
      <c r="J10" s="40"/>
      <c r="K10" s="184">
        <f>SUM(K6:K9)</f>
        <v>125000</v>
      </c>
      <c r="L10" s="41">
        <f>SUM(L6:L9)</f>
        <v>72</v>
      </c>
      <c r="M10" s="41">
        <f>SUM(M6:M9)</f>
        <v>57</v>
      </c>
      <c r="N10" s="41">
        <f>SUM(N6:N9)</f>
        <v>43</v>
      </c>
      <c r="O10" s="41">
        <f>SUM(O6:O9)</f>
        <v>37</v>
      </c>
      <c r="P10" s="41">
        <f>SUM(P6:P9)</f>
        <v>1</v>
      </c>
      <c r="Q10" s="41">
        <f>SUM(Q6:Q9)</f>
        <v>38</v>
      </c>
      <c r="R10" s="42">
        <f>IFERROR(Q10/N10,"-")</f>
        <v>0.88372093023256</v>
      </c>
      <c r="S10" s="77">
        <f>SUM(S6:S9)</f>
        <v>17</v>
      </c>
      <c r="T10" s="77">
        <f>SUM(T6:T9)</f>
        <v>3</v>
      </c>
      <c r="U10" s="42">
        <f>IFERROR(S10/Q10,"-")</f>
        <v>0.44736842105263</v>
      </c>
      <c r="V10" s="43">
        <f>IFERROR(K10/Q10,"-")</f>
        <v>3289.4736842105</v>
      </c>
      <c r="W10" s="44">
        <f>SUM(W6:W9)</f>
        <v>1</v>
      </c>
      <c r="X10" s="42">
        <f>IFERROR(W10/Q10,"-")</f>
        <v>0.026315789473684</v>
      </c>
      <c r="Y10" s="184">
        <f>SUM(Y6:Y9)</f>
        <v>33000</v>
      </c>
      <c r="Z10" s="184">
        <f>IFERROR(Y10/Q10,"-")</f>
        <v>868.42105263158</v>
      </c>
      <c r="AA10" s="184">
        <f>IFERROR(Y10/W10,"-")</f>
        <v>33000</v>
      </c>
      <c r="AB10" s="184">
        <f>Y10-K10</f>
        <v>-92000</v>
      </c>
      <c r="AC10" s="46">
        <f>Y10/K10</f>
        <v>0.264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202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203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204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205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206</v>
      </c>
      <c r="C6" s="189" t="s">
        <v>207</v>
      </c>
      <c r="D6" s="189"/>
      <c r="E6" s="189" t="s">
        <v>101</v>
      </c>
      <c r="F6" s="89" t="s">
        <v>208</v>
      </c>
      <c r="G6" s="89" t="s">
        <v>209</v>
      </c>
      <c r="H6" s="181">
        <v>0</v>
      </c>
      <c r="I6" s="84">
        <v>1500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210</v>
      </c>
      <c r="C7" s="189" t="s">
        <v>207</v>
      </c>
      <c r="D7" s="189"/>
      <c r="E7" s="189" t="s">
        <v>101</v>
      </c>
      <c r="F7" s="89" t="s">
        <v>211</v>
      </c>
      <c r="G7" s="89" t="s">
        <v>209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212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2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213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203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214</v>
      </c>
      <c r="C6" s="189" t="s">
        <v>215</v>
      </c>
      <c r="D6" s="189" t="s">
        <v>216</v>
      </c>
      <c r="E6" s="189" t="s">
        <v>217</v>
      </c>
      <c r="F6" s="89" t="s">
        <v>218</v>
      </c>
      <c r="G6" s="89" t="s">
        <v>209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0.56354422937599</v>
      </c>
      <c r="B7" s="189" t="s">
        <v>219</v>
      </c>
      <c r="C7" s="189" t="s">
        <v>215</v>
      </c>
      <c r="D7" s="189" t="s">
        <v>216</v>
      </c>
      <c r="E7" s="189" t="s">
        <v>217</v>
      </c>
      <c r="F7" s="89" t="s">
        <v>220</v>
      </c>
      <c r="G7" s="89" t="s">
        <v>209</v>
      </c>
      <c r="H7" s="181">
        <v>4986991</v>
      </c>
      <c r="I7" s="80">
        <v>4556</v>
      </c>
      <c r="J7" s="80">
        <v>0</v>
      </c>
      <c r="K7" s="80">
        <v>178160</v>
      </c>
      <c r="L7" s="93">
        <v>1472</v>
      </c>
      <c r="M7" s="81">
        <f>IFERROR(L7/K7,"-")</f>
        <v>0.0082622361921868</v>
      </c>
      <c r="N7" s="80">
        <v>719</v>
      </c>
      <c r="O7" s="80">
        <v>355</v>
      </c>
      <c r="P7" s="81">
        <f>IFERROR(N7/(L7),"-")</f>
        <v>0.48845108695652</v>
      </c>
      <c r="Q7" s="82">
        <f>IFERROR(H7/SUM(L7:L7),"-")</f>
        <v>3387.9014945652</v>
      </c>
      <c r="R7" s="83">
        <v>153</v>
      </c>
      <c r="S7" s="81">
        <f>IF(L7=0,"-",R7/L7)</f>
        <v>0.1039402173913</v>
      </c>
      <c r="T7" s="186">
        <v>2810390</v>
      </c>
      <c r="U7" s="187">
        <f>IFERROR(T7/L7,"-")</f>
        <v>1909.2323369565</v>
      </c>
      <c r="V7" s="187">
        <f>IFERROR(T7/R7,"-")</f>
        <v>18368.562091503</v>
      </c>
      <c r="W7" s="181">
        <f>SUM(T7:T7)-SUM(H7:H7)</f>
        <v>-2176601</v>
      </c>
      <c r="X7" s="85">
        <f>SUM(T7:T7)/SUM(H7:H7)</f>
        <v>0.56354422937599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13</v>
      </c>
      <c r="AJ7" s="101">
        <f>IF(L7=0,"",IF(AI7=0,"",(AI7/L7)))</f>
        <v>0.0088315217391304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9</v>
      </c>
      <c r="AS7" s="107">
        <f>IF(L7=0,"",IF(AR7=0,"",(AR7/L7)))</f>
        <v>0.0061141304347826</v>
      </c>
      <c r="AT7" s="106">
        <v>2</v>
      </c>
      <c r="AU7" s="108">
        <f>IFERROR(AT7/AR7,"-")</f>
        <v>0.22222222222222</v>
      </c>
      <c r="AV7" s="109">
        <v>2320</v>
      </c>
      <c r="AW7" s="110">
        <f>IFERROR(AV7/AR7,"-")</f>
        <v>257.77777777778</v>
      </c>
      <c r="AX7" s="111">
        <v>1</v>
      </c>
      <c r="AY7" s="111">
        <v>1</v>
      </c>
      <c r="AZ7" s="111"/>
      <c r="BA7" s="112">
        <v>49</v>
      </c>
      <c r="BB7" s="113">
        <f>IF(L7=0,"",IF(BA7=0,"",(BA7/L7)))</f>
        <v>0.033288043478261</v>
      </c>
      <c r="BC7" s="112">
        <v>2</v>
      </c>
      <c r="BD7" s="114">
        <f>IFERROR(BC7/BA7,"-")</f>
        <v>0.040816326530612</v>
      </c>
      <c r="BE7" s="115">
        <v>11000</v>
      </c>
      <c r="BF7" s="116">
        <f>IFERROR(BE7/BA7,"-")</f>
        <v>224.48979591837</v>
      </c>
      <c r="BG7" s="117">
        <v>1</v>
      </c>
      <c r="BH7" s="117">
        <v>1</v>
      </c>
      <c r="BI7" s="117"/>
      <c r="BJ7" s="119">
        <v>912</v>
      </c>
      <c r="BK7" s="120">
        <f>IF(L7=0,"",IF(BJ7=0,"",(BJ7/L7)))</f>
        <v>0.6195652173913</v>
      </c>
      <c r="BL7" s="121">
        <v>88</v>
      </c>
      <c r="BM7" s="122">
        <f>IFERROR(BL7/BJ7,"-")</f>
        <v>0.096491228070175</v>
      </c>
      <c r="BN7" s="123">
        <v>1341700</v>
      </c>
      <c r="BO7" s="124">
        <f>IFERROR(BN7/BJ7,"-")</f>
        <v>1471.1622807018</v>
      </c>
      <c r="BP7" s="125">
        <v>49</v>
      </c>
      <c r="BQ7" s="125">
        <v>16</v>
      </c>
      <c r="BR7" s="125">
        <v>23</v>
      </c>
      <c r="BS7" s="126">
        <v>414</v>
      </c>
      <c r="BT7" s="127">
        <f>IF(L7=0,"",IF(BS7=0,"",(BS7/L7)))</f>
        <v>0.28125</v>
      </c>
      <c r="BU7" s="128">
        <v>54</v>
      </c>
      <c r="BV7" s="129">
        <f>IFERROR(BU7/BS7,"-")</f>
        <v>0.1304347826087</v>
      </c>
      <c r="BW7" s="130">
        <v>1197370</v>
      </c>
      <c r="BX7" s="131">
        <f>IFERROR(BW7/BS7,"-")</f>
        <v>2892.1980676329</v>
      </c>
      <c r="BY7" s="132">
        <v>30</v>
      </c>
      <c r="BZ7" s="132">
        <v>9</v>
      </c>
      <c r="CA7" s="132">
        <v>15</v>
      </c>
      <c r="CB7" s="133">
        <v>75</v>
      </c>
      <c r="CC7" s="134">
        <f>IF(L7=0,"",IF(CB7=0,"",(CB7/L7)))</f>
        <v>0.050951086956522</v>
      </c>
      <c r="CD7" s="135">
        <v>7</v>
      </c>
      <c r="CE7" s="136">
        <f>IFERROR(CD7/CB7,"-")</f>
        <v>0.093333333333333</v>
      </c>
      <c r="CF7" s="137">
        <v>258000</v>
      </c>
      <c r="CG7" s="138">
        <f>IFERROR(CF7/CB7,"-")</f>
        <v>3440</v>
      </c>
      <c r="CH7" s="139">
        <v>3</v>
      </c>
      <c r="CI7" s="139">
        <v>1</v>
      </c>
      <c r="CJ7" s="139">
        <v>3</v>
      </c>
      <c r="CK7" s="140">
        <v>153</v>
      </c>
      <c r="CL7" s="141">
        <v>2810390</v>
      </c>
      <c r="CM7" s="141">
        <v>305000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0.34204703573063</v>
      </c>
      <c r="B8" s="189" t="s">
        <v>221</v>
      </c>
      <c r="C8" s="189" t="s">
        <v>215</v>
      </c>
      <c r="D8" s="189" t="s">
        <v>216</v>
      </c>
      <c r="E8" s="189" t="s">
        <v>217</v>
      </c>
      <c r="F8" s="89" t="s">
        <v>222</v>
      </c>
      <c r="G8" s="89" t="s">
        <v>209</v>
      </c>
      <c r="H8" s="181">
        <v>1653679</v>
      </c>
      <c r="I8" s="80">
        <v>1364</v>
      </c>
      <c r="J8" s="80">
        <v>0</v>
      </c>
      <c r="K8" s="80">
        <v>36541</v>
      </c>
      <c r="L8" s="93">
        <v>642</v>
      </c>
      <c r="M8" s="81">
        <f>IFERROR(L8/K8,"-")</f>
        <v>0.017569305711393</v>
      </c>
      <c r="N8" s="80">
        <v>265</v>
      </c>
      <c r="O8" s="80">
        <v>164</v>
      </c>
      <c r="P8" s="81">
        <f>IFERROR(N8/(L8),"-")</f>
        <v>0.41277258566978</v>
      </c>
      <c r="Q8" s="82">
        <f>IFERROR(H8/SUM(L8:L8),"-")</f>
        <v>2575.8239875389</v>
      </c>
      <c r="R8" s="83">
        <v>54</v>
      </c>
      <c r="S8" s="81">
        <f>IF(L8=0,"-",R8/L8)</f>
        <v>0.08411214953271</v>
      </c>
      <c r="T8" s="186">
        <v>565636</v>
      </c>
      <c r="U8" s="187">
        <f>IFERROR(T8/L8,"-")</f>
        <v>881.05295950156</v>
      </c>
      <c r="V8" s="187">
        <f>IFERROR(T8/R8,"-")</f>
        <v>10474.740740741</v>
      </c>
      <c r="W8" s="181">
        <f>SUM(T8:T8)-SUM(H8:H8)</f>
        <v>-1088043</v>
      </c>
      <c r="X8" s="85">
        <f>SUM(T8:T8)/SUM(H8:H8)</f>
        <v>0.34204703573063</v>
      </c>
      <c r="Y8" s="78"/>
      <c r="Z8" s="94">
        <v>42</v>
      </c>
      <c r="AA8" s="95">
        <f>IF(L8=0,"",IF(Z8=0,"",(Z8/L8)))</f>
        <v>0.065420560747664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97</v>
      </c>
      <c r="AJ8" s="101">
        <f>IF(L8=0,"",IF(AI8=0,"",(AI8/L8)))</f>
        <v>0.15109034267913</v>
      </c>
      <c r="AK8" s="100">
        <v>1</v>
      </c>
      <c r="AL8" s="102">
        <f>IFERROR(AK8/AI8,"-")</f>
        <v>0.010309278350515</v>
      </c>
      <c r="AM8" s="103">
        <v>9846</v>
      </c>
      <c r="AN8" s="104">
        <f>IFERROR(AM8/AI8,"-")</f>
        <v>101.50515463918</v>
      </c>
      <c r="AO8" s="105"/>
      <c r="AP8" s="105"/>
      <c r="AQ8" s="105">
        <v>1</v>
      </c>
      <c r="AR8" s="106">
        <v>82</v>
      </c>
      <c r="AS8" s="107">
        <f>IF(L8=0,"",IF(AR8=0,"",(AR8/L8)))</f>
        <v>0.12772585669782</v>
      </c>
      <c r="AT8" s="106">
        <v>6</v>
      </c>
      <c r="AU8" s="108">
        <f>IFERROR(AT8/AR8,"-")</f>
        <v>0.073170731707317</v>
      </c>
      <c r="AV8" s="109">
        <v>25100</v>
      </c>
      <c r="AW8" s="110">
        <f>IFERROR(AV8/AR8,"-")</f>
        <v>306.09756097561</v>
      </c>
      <c r="AX8" s="111">
        <v>4</v>
      </c>
      <c r="AY8" s="111">
        <v>2</v>
      </c>
      <c r="AZ8" s="111"/>
      <c r="BA8" s="112">
        <v>152</v>
      </c>
      <c r="BB8" s="113">
        <f>IF(L8=0,"",IF(BA8=0,"",(BA8/L8)))</f>
        <v>0.23676012461059</v>
      </c>
      <c r="BC8" s="112">
        <v>13</v>
      </c>
      <c r="BD8" s="114">
        <f>IFERROR(BC8/BA8,"-")</f>
        <v>0.085526315789474</v>
      </c>
      <c r="BE8" s="115">
        <v>70720</v>
      </c>
      <c r="BF8" s="116">
        <f>IFERROR(BE8/BA8,"-")</f>
        <v>465.26315789474</v>
      </c>
      <c r="BG8" s="117">
        <v>8</v>
      </c>
      <c r="BH8" s="117">
        <v>2</v>
      </c>
      <c r="BI8" s="117">
        <v>3</v>
      </c>
      <c r="BJ8" s="119">
        <v>187</v>
      </c>
      <c r="BK8" s="120">
        <f>IF(L8=0,"",IF(BJ8=0,"",(BJ8/L8)))</f>
        <v>0.29127725856698</v>
      </c>
      <c r="BL8" s="121">
        <v>19</v>
      </c>
      <c r="BM8" s="122">
        <f>IFERROR(BL8/BJ8,"-")</f>
        <v>0.10160427807487</v>
      </c>
      <c r="BN8" s="123">
        <v>160720</v>
      </c>
      <c r="BO8" s="124">
        <f>IFERROR(BN8/BJ8,"-")</f>
        <v>859.46524064171</v>
      </c>
      <c r="BP8" s="125">
        <v>10</v>
      </c>
      <c r="BQ8" s="125">
        <v>3</v>
      </c>
      <c r="BR8" s="125">
        <v>6</v>
      </c>
      <c r="BS8" s="126">
        <v>63</v>
      </c>
      <c r="BT8" s="127">
        <f>IF(L8=0,"",IF(BS8=0,"",(BS8/L8)))</f>
        <v>0.098130841121495</v>
      </c>
      <c r="BU8" s="128">
        <v>12</v>
      </c>
      <c r="BV8" s="129">
        <f>IFERROR(BU8/BS8,"-")</f>
        <v>0.19047619047619</v>
      </c>
      <c r="BW8" s="130">
        <v>207250</v>
      </c>
      <c r="BX8" s="131">
        <f>IFERROR(BW8/BS8,"-")</f>
        <v>3289.6825396825</v>
      </c>
      <c r="BY8" s="132">
        <v>7</v>
      </c>
      <c r="BZ8" s="132">
        <v>1</v>
      </c>
      <c r="CA8" s="132">
        <v>4</v>
      </c>
      <c r="CB8" s="133">
        <v>19</v>
      </c>
      <c r="CC8" s="134">
        <f>IF(L8=0,"",IF(CB8=0,"",(CB8/L8)))</f>
        <v>0.029595015576324</v>
      </c>
      <c r="CD8" s="135">
        <v>3</v>
      </c>
      <c r="CE8" s="136">
        <f>IFERROR(CD8/CB8,"-")</f>
        <v>0.15789473684211</v>
      </c>
      <c r="CF8" s="137">
        <v>92000</v>
      </c>
      <c r="CG8" s="138">
        <f>IFERROR(CF8/CB8,"-")</f>
        <v>4842.1052631579</v>
      </c>
      <c r="CH8" s="139">
        <v>2</v>
      </c>
      <c r="CI8" s="139"/>
      <c r="CJ8" s="139">
        <v>1</v>
      </c>
      <c r="CK8" s="140">
        <v>54</v>
      </c>
      <c r="CL8" s="141">
        <v>565636</v>
      </c>
      <c r="CM8" s="141">
        <v>86000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223</v>
      </c>
      <c r="C9" s="189" t="s">
        <v>215</v>
      </c>
      <c r="D9" s="189" t="s">
        <v>216</v>
      </c>
      <c r="E9" s="189" t="s">
        <v>217</v>
      </c>
      <c r="F9" s="89" t="s">
        <v>224</v>
      </c>
      <c r="G9" s="89" t="s">
        <v>209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225</v>
      </c>
      <c r="G12" s="40"/>
      <c r="H12" s="184"/>
      <c r="I12" s="41">
        <f>SUM(I6:I11)</f>
        <v>5920</v>
      </c>
      <c r="J12" s="41">
        <f>SUM(J6:J11)</f>
        <v>0</v>
      </c>
      <c r="K12" s="41">
        <f>SUM(K6:K11)</f>
        <v>214701</v>
      </c>
      <c r="L12" s="41">
        <f>SUM(L6:L11)</f>
        <v>2114</v>
      </c>
      <c r="M12" s="42">
        <f>IFERROR(L12/K12,"-")</f>
        <v>0.0098462512983172</v>
      </c>
      <c r="N12" s="77">
        <f>SUM(N6:N11)</f>
        <v>984</v>
      </c>
      <c r="O12" s="77">
        <f>SUM(O6:O11)</f>
        <v>519</v>
      </c>
      <c r="P12" s="42">
        <f>IFERROR(N12/L12,"-")</f>
        <v>0.46546830652791</v>
      </c>
      <c r="Q12" s="43">
        <f>IFERROR(H12/L12,"-")</f>
        <v>0</v>
      </c>
      <c r="R12" s="44">
        <f>SUM(R6:R11)</f>
        <v>207</v>
      </c>
      <c r="S12" s="42">
        <f>IFERROR(R12/L12,"-")</f>
        <v>0.097918637653737</v>
      </c>
      <c r="T12" s="184">
        <f>SUM(T6:T11)</f>
        <v>3376026</v>
      </c>
      <c r="U12" s="184">
        <f>IFERROR(T12/L12,"-")</f>
        <v>1596.9848628193</v>
      </c>
      <c r="V12" s="184">
        <f>IFERROR(T12/R12,"-")</f>
        <v>16309.304347826</v>
      </c>
      <c r="W12" s="184">
        <f>T12-H12</f>
        <v>3376026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