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<sst xmlns="http://schemas.openxmlformats.org/spreadsheetml/2006/main" uniqueCount="257">
  <si>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08月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</si>
  <si>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</si>
  <si>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</si>
  <si>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</si>
  <si>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</si>
  <si>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</si>
  <si>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</si>
  <si>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</si>
  <si>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</si>
  <si>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</si>
  <si>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</si>
  <si>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</si>
  <si>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</si>
  <si>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</si>
  <si>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</si>
  <si>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</si>
  <si>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</si>
  <si>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</si>
  <si>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</si>
  <si>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</si>
  <si>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</si>
  <si>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</si>
  <si>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</si>
  <si>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</si>
  <si>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</si>
  <si>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</si>
  <si>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</si>
  <si>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</si>
  <si>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</si>
  <si>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</si>
  <si>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</si>
  <si>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</si>
  <si>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</si>
  <si>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</si>
  <si>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</si>
  <si>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</si>
  <si>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</si>
  <si>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</si>
  <si>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</si>
  <si>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</si>
  <si>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</si>
  <si>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</si>
  <si>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</si>
  <si>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</si>
  <si>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</si>
  <si>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</si>
  <si>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</si>
  <si>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</si>
  <si>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</si>
  <si>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</si>
  <si>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</si>
  <si>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</si>
  <si>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</si>
  <si>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</si>
  <si>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</si>
  <si>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</si>
  <si>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</si>
  <si>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ln_ink468</t>
  </si>
  <si>
    <t>インターカラー</t>
  </si>
  <si>
    <t>右女9版(ヘスティア)(LINEver)（藤井レイラ）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</si>
  <si>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</si>
  <si>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</si>
  <si>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</si>
  <si>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</si>
  <si>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</si>
  <si>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ic3591</t>
  </si>
  <si>
    <t>空電</t>
  </si>
  <si>
    <t>ln_ink469</t>
  </si>
  <si>
    <t>半5段つかみ15段</t>
  </si>
  <si>
    <t>ic3592</t>
  </si>
  <si>
    <t>ln_ink470</t>
  </si>
  <si>
    <t>写メ動画公開版(LINEver)（晶エリー）</t>
  </si>
  <si>
    <t>今の時代はLINEで交換が当たり前！！あなたも素人熟女と大人遊びを楽しめる！！</t>
  </si>
  <si>
    <t>16～31日</t>
  </si>
  <si>
    <t>ic3593</t>
  </si>
  <si>
    <t>ln_ink471</t>
  </si>
  <si>
    <t>ic3594</t>
  </si>
  <si>
    <t>ln_ink472</t>
  </si>
  <si>
    <t>サンスポ関西</t>
  </si>
  <si>
    <t>ic3595</t>
  </si>
  <si>
    <t>ln_ink473</t>
  </si>
  <si>
    <t>ic3596</t>
  </si>
  <si>
    <t>ln_ink474</t>
  </si>
  <si>
    <t>ic3597</t>
  </si>
  <si>
    <t>ln_ink475</t>
  </si>
  <si>
    <t>ic3598</t>
  </si>
  <si>
    <t>ln_ink476</t>
  </si>
  <si>
    <t>雑誌版SPA(LINEver)（高宮菜々子）</t>
  </si>
  <si>
    <t>マカより効果的エロい熟女が誘ってくる魅力的なサイト</t>
  </si>
  <si>
    <t>デイリースポーツ関西</t>
  </si>
  <si>
    <t>全5段・半5段つかみスライド</t>
  </si>
  <si>
    <t>8/1～</t>
  </si>
  <si>
    <t>ln_ink477</t>
  </si>
  <si>
    <t>直接LINE交換版（晶エリー）</t>
  </si>
  <si>
    <t>熟女とLＩＮＥで出会いができる</t>
  </si>
  <si>
    <t>ln_ink478</t>
  </si>
  <si>
    <t>ln_ink479</t>
  </si>
  <si>
    <t>女優大版１(LINEver)（藤井レイラ）</t>
  </si>
  <si>
    <t>出会い探しは</t>
  </si>
  <si>
    <t>ln_ink480</t>
  </si>
  <si>
    <t>ランキング版(LINEver)（複数）</t>
  </si>
  <si>
    <t>月間逆指名ランキング</t>
  </si>
  <si>
    <t>ic3599</t>
  </si>
  <si>
    <t>(空電共通)</t>
  </si>
  <si>
    <t>ln_ink481</t>
  </si>
  <si>
    <t>スポーツ報知関西</t>
  </si>
  <si>
    <t>全5段つかみ4回</t>
  </si>
  <si>
    <t>ln_ink482</t>
  </si>
  <si>
    <t>ln_ink483</t>
  </si>
  <si>
    <t>ln_ink484</t>
  </si>
  <si>
    <t>デリヘル版3(LINEver)（高宮菜々子）</t>
  </si>
  <si>
    <t>LINEで出会いリクルート70歳まで応募可</t>
  </si>
  <si>
    <t>ic3600</t>
  </si>
  <si>
    <t>ln_ink485</t>
  </si>
  <si>
    <t>精力剤版(LINEver)（藤井レイラ）</t>
  </si>
  <si>
    <t>50代でもグイグイ</t>
  </si>
  <si>
    <t>東スポ</t>
  </si>
  <si>
    <t>全2段金土</t>
  </si>
  <si>
    <t>8回セット</t>
  </si>
  <si>
    <t>ln_ink486</t>
  </si>
  <si>
    <t>アンケート版(LINEver)（高宮菜々子）</t>
  </si>
  <si>
    <t>マッチングアプリを利用しない理由</t>
  </si>
  <si>
    <t>ln_ink487</t>
  </si>
  <si>
    <t>雑誌版SPA(LINEver)（晶エリー）</t>
  </si>
  <si>
    <t>え?LINEでこんなに出会えんのダメ元で始めたはずが</t>
  </si>
  <si>
    <t>ln_ink488</t>
  </si>
  <si>
    <t>ic3601</t>
  </si>
  <si>
    <t>ln_ink489</t>
  </si>
  <si>
    <t>スポニチ関西</t>
  </si>
  <si>
    <t>半2段つかみ20段保証</t>
  </si>
  <si>
    <t>20段保証</t>
  </si>
  <si>
    <t>ln_ink490</t>
  </si>
  <si>
    <t>再婚&amp;理解者版(LINEver)（高宮菜々子）</t>
  </si>
  <si>
    <t>再婚&amp;理解者(LINEver)</t>
  </si>
  <si>
    <t>ln_ink491</t>
  </si>
  <si>
    <t>ln_ink492</t>
  </si>
  <si>
    <t>ic3602</t>
  </si>
  <si>
    <t>ln_ink493</t>
  </si>
  <si>
    <t>スポニチ西部</t>
  </si>
  <si>
    <t>半2段つかみ30段保証</t>
  </si>
  <si>
    <t>30段保証</t>
  </si>
  <si>
    <t>ln_ink494</t>
  </si>
  <si>
    <t>ln_ink495</t>
  </si>
  <si>
    <t>老人ホーム版(LINEver)（--）</t>
  </si>
  <si>
    <t>お相手待ちの女性が出ました(LINEver)</t>
  </si>
  <si>
    <t>ln_ink496</t>
  </si>
  <si>
    <t>グラフ版(LINEver)（高宮菜々子）</t>
  </si>
  <si>
    <t>LINE交換の成功率が高い</t>
  </si>
  <si>
    <t>ln_ink497</t>
  </si>
  <si>
    <t>ln_ink498</t>
  </si>
  <si>
    <t>ic3603</t>
  </si>
  <si>
    <t>ln_ink499</t>
  </si>
  <si>
    <t>ニッカン関西</t>
  </si>
  <si>
    <t>半2段つかみ10段保証</t>
  </si>
  <si>
    <t>1～10日</t>
  </si>
  <si>
    <t>ln_ink500</t>
  </si>
  <si>
    <t>11～20日</t>
  </si>
  <si>
    <t>ln_ink501</t>
  </si>
  <si>
    <t>21～31日</t>
  </si>
  <si>
    <t>ic3604</t>
  </si>
  <si>
    <t>ln_ink502</t>
  </si>
  <si>
    <t>老人ホーム版(LINEver)（藤井レイラ）</t>
  </si>
  <si>
    <t>スポニチ関東</t>
  </si>
  <si>
    <t>全5段</t>
  </si>
  <si>
    <t>8月06日(日)</t>
  </si>
  <si>
    <t>ic3605</t>
  </si>
  <si>
    <t>ln_ink503</t>
  </si>
  <si>
    <t>8月19日(土)</t>
  </si>
  <si>
    <t>ic3606</t>
  </si>
  <si>
    <t>ln_ink504</t>
  </si>
  <si>
    <t>1C終面全5段</t>
  </si>
  <si>
    <t>8月27日(日)</t>
  </si>
  <si>
    <t>ic3607</t>
  </si>
  <si>
    <t>ln_ink505</t>
  </si>
  <si>
    <t>ic3608</t>
  </si>
  <si>
    <t>ln_ink506</t>
  </si>
  <si>
    <t>4C終面全5段</t>
  </si>
  <si>
    <t>8月05日(土)</t>
  </si>
  <si>
    <t>ic3609</t>
  </si>
  <si>
    <t>ln_ink507</t>
  </si>
  <si>
    <t>記事(ノーマル)(LINEver)（）</t>
  </si>
  <si>
    <t>デイリー37「美熟女が逆ピストンしてくれる気持ちいいサイト」</t>
  </si>
  <si>
    <t>4C記事枠</t>
  </si>
  <si>
    <t>ln_ink508</t>
  </si>
  <si>
    <t>記事(黄)(LINEver)（）</t>
  </si>
  <si>
    <t>デイリー38「心配してください、履いていませんよ」となにも履かずに電車で会いに来る熟女！」</t>
  </si>
  <si>
    <t>8月13日(日)</t>
  </si>
  <si>
    <t>ln_ink509</t>
  </si>
  <si>
    <t>記事(赤)(LINEver)（）</t>
  </si>
  <si>
    <t>238「出会いはLINEで。中年男女が交わるサイト」</t>
  </si>
  <si>
    <t>8月20日(日)</t>
  </si>
  <si>
    <t>ln_ink510</t>
  </si>
  <si>
    <t>記事(青)(LINEver)（）</t>
  </si>
  <si>
    <t>239「メールで出会えない私(62歳)でもLINEで簡単に出会えました。」</t>
  </si>
  <si>
    <t>ic3610</t>
  </si>
  <si>
    <t>共通</t>
  </si>
  <si>
    <t>新聞 TOTAL</t>
  </si>
  <si>
    <t>●雑誌 広告</t>
  </si>
  <si>
    <t>ln_adn025</t>
  </si>
  <si>
    <t>アドライヴ</t>
  </si>
  <si>
    <t>徳間書店</t>
  </si>
  <si>
    <t>DVD漫画きよし_袋裏用セリフアレンジ_LINE版</t>
  </si>
  <si>
    <t>アサヒ芸能.2W火</t>
  </si>
  <si>
    <t>DVD袋裏4C</t>
  </si>
  <si>
    <t>8月08日(火)</t>
  </si>
  <si>
    <t>ad834</t>
  </si>
  <si>
    <t>ad832</t>
  </si>
  <si>
    <t>大洋図書</t>
  </si>
  <si>
    <t>5P風俗ヘスティア(高宮菜々子さん)</t>
  </si>
  <si>
    <t>lp07</t>
  </si>
  <si>
    <t>臨時増刊ラヴァーズ</t>
  </si>
  <si>
    <t>1C5P</t>
  </si>
  <si>
    <t>8月21日(月)</t>
  </si>
  <si>
    <t>ad833</t>
  </si>
  <si>
    <t>ln_rpn001</t>
  </si>
  <si>
    <t>おまとめパック</t>
  </si>
  <si>
    <t>8月01日(火)</t>
  </si>
  <si>
    <t>ln_rpn002</t>
  </si>
  <si>
    <t>ln_rpn003</t>
  </si>
  <si>
    <t>rp001</t>
  </si>
  <si>
    <t>rp002</t>
  </si>
  <si>
    <t>rp003</t>
  </si>
  <si>
    <t>雑誌 TOTAL</t>
  </si>
  <si>
    <t>●DVD 広告</t>
  </si>
  <si>
    <t>pa618</t>
  </si>
  <si>
    <t>文友舎</t>
  </si>
  <si>
    <t>DVD4コマ-ヘスティア</t>
  </si>
  <si>
    <t>毎月売</t>
  </si>
  <si>
    <t>EXCITING MAX!SPECIAL</t>
  </si>
  <si>
    <t>DVD袋裏1C+コンテンツ枠</t>
  </si>
  <si>
    <t>8月10日(木)</t>
  </si>
  <si>
    <t>pa619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</si>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</sst>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0.73823529411765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13</v>
      </c>
      <c r="P6" s="92">
        <v>0</v>
      </c>
      <c r="Q6" s="93">
        <f>O6+P6</f>
        <v>13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0.076923076923077</v>
      </c>
      <c r="V6" s="82">
        <f>IFERROR(K6/SUM(Q6:Q21),"-")</f>
        <v>7391.3043478261</v>
      </c>
      <c r="W6" s="83">
        <v>2</v>
      </c>
      <c r="X6" s="81">
        <f>IF(Q6=0,"-",W6/Q6)</f>
        <v>0.15384615384615</v>
      </c>
      <c r="Y6" s="186">
        <v>240000</v>
      </c>
      <c r="Z6" s="187">
        <f>IFERROR(Y6/Q6,"-")</f>
        <v>18461.538461538</v>
      </c>
      <c r="AA6" s="187">
        <f>IFERROR(Y6/W6,"-")</f>
        <v>120000</v>
      </c>
      <c r="AB6" s="181">
        <f>SUM(Y6:Y21)-SUM(K6:K21)</f>
        <v>-89000</v>
      </c>
      <c r="AC6" s="85">
        <f>SUM(Y6:Y21)/SUM(K6:K21)</f>
        <v>0.73823529411765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0.076923076923077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0.076923076923077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0.23076923076923</v>
      </c>
      <c r="BQ6" s="121">
        <v>1</v>
      </c>
      <c r="BR6" s="122">
        <f>IFERROR(BQ6/BO6,"-")</f>
        <v>0.33333333333333</v>
      </c>
      <c r="BS6" s="123">
        <v>210000</v>
      </c>
      <c r="BT6" s="124">
        <f>IFERROR(BS6/BO6,"-")</f>
        <v>70000</v>
      </c>
      <c r="BU6" s="125"/>
      <c r="BV6" s="125"/>
      <c r="BW6" s="125">
        <v>1</v>
      </c>
      <c r="BX6" s="126">
        <v>7</v>
      </c>
      <c r="BY6" s="127">
        <f>IF(Q6=0,"",IF(BX6=0,"",(BX6/Q6)))</f>
        <v>0.53846153846154</v>
      </c>
      <c r="BZ6" s="128">
        <v>1</v>
      </c>
      <c r="CA6" s="129">
        <f>IFERROR(BZ6/BX6,"-")</f>
        <v>0.14285714285714</v>
      </c>
      <c r="CB6" s="130">
        <v>30000</v>
      </c>
      <c r="CC6" s="131">
        <f>IFERROR(CB6/BX6,"-")</f>
        <v>4285.7142857143</v>
      </c>
      <c r="CD6" s="132"/>
      <c r="CE6" s="132">
        <v>1</v>
      </c>
      <c r="CF6" s="132"/>
      <c r="CG6" s="133">
        <v>1</v>
      </c>
      <c r="CH6" s="134">
        <f>IF(Q6=0,"",IF(CG6=0,"",(CG6/Q6)))</f>
        <v>0.076923076923077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240000</v>
      </c>
      <c r="CR6" s="141">
        <v>210000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22</v>
      </c>
      <c r="M7" s="80">
        <v>10</v>
      </c>
      <c r="N7" s="80">
        <v>1</v>
      </c>
      <c r="O7" s="91">
        <v>1</v>
      </c>
      <c r="P7" s="92">
        <v>0</v>
      </c>
      <c r="Q7" s="93">
        <f>O7+P7</f>
        <v>1</v>
      </c>
      <c r="R7" s="81">
        <f>IFERROR(Q7/N7,"-")</f>
        <v>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3</v>
      </c>
      <c r="P10" s="92">
        <v>0</v>
      </c>
      <c r="Q10" s="93">
        <f>O10+P10</f>
        <v>3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0.33333333333333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5</v>
      </c>
      <c r="M11" s="80">
        <v>5</v>
      </c>
      <c r="N11" s="80">
        <v>3</v>
      </c>
      <c r="O11" s="91">
        <v>1</v>
      </c>
      <c r="P11" s="92">
        <v>0</v>
      </c>
      <c r="Q11" s="93">
        <f>O11+P11</f>
        <v>1</v>
      </c>
      <c r="R11" s="81">
        <f>IFERROR(Q11/N11,"-")</f>
        <v>0.33333333333333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18</v>
      </c>
      <c r="P16" s="92">
        <v>0</v>
      </c>
      <c r="Q16" s="93">
        <f>O16+P16</f>
        <v>18</v>
      </c>
      <c r="R16" s="81" t="str">
        <f>IFERROR(Q16/N16,"-")</f>
        <v>-</v>
      </c>
      <c r="S16" s="80">
        <v>0</v>
      </c>
      <c r="T16" s="80">
        <v>3</v>
      </c>
      <c r="U16" s="81">
        <f>IFERROR(T16/(Q16),"-")</f>
        <v>0.16666666666667</v>
      </c>
      <c r="V16" s="82"/>
      <c r="W16" s="83">
        <v>2</v>
      </c>
      <c r="X16" s="81">
        <f>IF(Q16=0,"-",W16/Q16)</f>
        <v>0.11111111111111</v>
      </c>
      <c r="Y16" s="186">
        <v>11000</v>
      </c>
      <c r="Z16" s="187">
        <f>IFERROR(Y16/Q16,"-")</f>
        <v>611.11111111111</v>
      </c>
      <c r="AA16" s="187">
        <f>IFERROR(Y16/W16,"-")</f>
        <v>5500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2</v>
      </c>
      <c r="AO16" s="101">
        <f>IF(Q16=0,"",IF(AN16=0,"",(AN16/Q16)))</f>
        <v>0.11111111111111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0.055555555555556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3</v>
      </c>
      <c r="BG16" s="113">
        <f>IF(Q16=0,"",IF(BF16=0,"",(BF16/Q16)))</f>
        <v>0.16666666666667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6</v>
      </c>
      <c r="BP16" s="120">
        <f>IF(Q16=0,"",IF(BO16=0,"",(BO16/Q16)))</f>
        <v>0.33333333333333</v>
      </c>
      <c r="BQ16" s="121">
        <v>2</v>
      </c>
      <c r="BR16" s="122">
        <f>IFERROR(BQ16/BO16,"-")</f>
        <v>0.33333333333333</v>
      </c>
      <c r="BS16" s="123">
        <v>11000</v>
      </c>
      <c r="BT16" s="124">
        <f>IFERROR(BS16/BO16,"-")</f>
        <v>1833.3333333333</v>
      </c>
      <c r="BU16" s="125">
        <v>1</v>
      </c>
      <c r="BV16" s="125">
        <v>1</v>
      </c>
      <c r="BW16" s="125"/>
      <c r="BX16" s="126">
        <v>4</v>
      </c>
      <c r="BY16" s="127">
        <f>IF(Q16=0,"",IF(BX16=0,"",(BX16/Q16)))</f>
        <v>0.22222222222222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2</v>
      </c>
      <c r="CH16" s="134">
        <f>IF(Q16=0,"",IF(CG16=0,"",(CG16/Q16)))</f>
        <v>0.11111111111111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2</v>
      </c>
      <c r="CQ16" s="141">
        <v>11000</v>
      </c>
      <c r="CR16" s="141">
        <v>8000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23</v>
      </c>
      <c r="M17" s="80">
        <v>19</v>
      </c>
      <c r="N17" s="80">
        <v>1</v>
      </c>
      <c r="O17" s="91">
        <v>1</v>
      </c>
      <c r="P17" s="92">
        <v>0</v>
      </c>
      <c r="Q17" s="93">
        <f>O17+P17</f>
        <v>1</v>
      </c>
      <c r="R17" s="81">
        <f>IFERROR(Q17/N17,"-")</f>
        <v>1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1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5</v>
      </c>
      <c r="P18" s="92">
        <v>0</v>
      </c>
      <c r="Q18" s="93">
        <f>O18+P18</f>
        <v>5</v>
      </c>
      <c r="R18" s="81" t="str">
        <f>IFERROR(Q18/N18,"-")</f>
        <v>-</v>
      </c>
      <c r="S18" s="80">
        <v>2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3</v>
      </c>
      <c r="BY18" s="127">
        <f>IF(Q18=0,"",IF(BX18=0,"",(BX18/Q18)))</f>
        <v>0.6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2</v>
      </c>
      <c r="CH18" s="134">
        <f>IF(Q18=0,"",IF(CG18=0,"",(CG18/Q18)))</f>
        <v>0.4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7</v>
      </c>
      <c r="M19" s="80">
        <v>7</v>
      </c>
      <c r="N19" s="80">
        <v>6</v>
      </c>
      <c r="O19" s="91">
        <v>1</v>
      </c>
      <c r="P19" s="92">
        <v>0</v>
      </c>
      <c r="Q19" s="93">
        <f>O19+P19</f>
        <v>1</v>
      </c>
      <c r="R19" s="81">
        <f>IFERROR(Q19/N19,"-")</f>
        <v>0.16666666666667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2</v>
      </c>
      <c r="P20" s="92">
        <v>0</v>
      </c>
      <c r="Q20" s="93">
        <f>O20+P20</f>
        <v>2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4</v>
      </c>
      <c r="M21" s="80">
        <v>4</v>
      </c>
      <c r="N21" s="80">
        <v>1</v>
      </c>
      <c r="O21" s="91">
        <v>1</v>
      </c>
      <c r="P21" s="92">
        <v>0</v>
      </c>
      <c r="Q21" s="93">
        <f>O21+P21</f>
        <v>1</v>
      </c>
      <c r="R21" s="81">
        <f>IFERROR(Q21/N21,"-")</f>
        <v>1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1</v>
      </c>
      <c r="BZ21" s="128">
        <v>1</v>
      </c>
      <c r="CA21" s="129">
        <f>IFERROR(BZ21/BX21,"-")</f>
        <v>1</v>
      </c>
      <c r="CB21" s="130">
        <v>5000</v>
      </c>
      <c r="CC21" s="131">
        <f>IFERROR(CB21/BX21,"-")</f>
        <v>5000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>
        <v>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1.0628571428571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350000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1</v>
      </c>
      <c r="T22" s="80">
        <v>1</v>
      </c>
      <c r="U22" s="81">
        <f>IFERROR(T22/(Q22),"-")</f>
        <v>0.25</v>
      </c>
      <c r="V22" s="82">
        <f>IFERROR(K22/SUM(Q22:Q27),"-")</f>
        <v>10606.060606061</v>
      </c>
      <c r="W22" s="83">
        <v>1</v>
      </c>
      <c r="X22" s="81">
        <f>IF(Q22=0,"-",W22/Q22)</f>
        <v>0.25</v>
      </c>
      <c r="Y22" s="186">
        <v>6000</v>
      </c>
      <c r="Z22" s="187">
        <f>IFERROR(Y22/Q22,"-")</f>
        <v>1500</v>
      </c>
      <c r="AA22" s="187">
        <f>IFERROR(Y22/W22,"-")</f>
        <v>6000</v>
      </c>
      <c r="AB22" s="181">
        <f>SUM(Y22:Y27)-SUM(K22:K27)</f>
        <v>22000</v>
      </c>
      <c r="AC22" s="85">
        <f>SUM(Y22:Y27)/SUM(K22:K27)</f>
        <v>1.0628571428571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>
        <v>1</v>
      </c>
      <c r="CA22" s="129">
        <f>IFERROR(BZ22/BX22,"-")</f>
        <v>1</v>
      </c>
      <c r="CB22" s="130">
        <v>6000</v>
      </c>
      <c r="CC22" s="131">
        <f>IFERROR(CB22/BX22,"-")</f>
        <v>6000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6000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7</v>
      </c>
      <c r="P23" s="92">
        <v>0</v>
      </c>
      <c r="Q23" s="93">
        <f>O23+P23</f>
        <v>7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0.14285714285714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0.14285714285714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0.14285714285714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2</v>
      </c>
      <c r="BG23" s="113">
        <f>IF(Q23=0,"",IF(BF23=0,"",(BF23/Q23)))</f>
        <v>0.28571428571429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0.14285714285714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0.28571428571429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59</v>
      </c>
      <c r="F24" s="189" t="s">
        <v>60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3</v>
      </c>
      <c r="P24" s="92">
        <v>0</v>
      </c>
      <c r="Q24" s="93">
        <f>O24+P24</f>
        <v>3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0.33333333333333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0.66666666666667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96</v>
      </c>
      <c r="C25" s="189" t="s">
        <v>58</v>
      </c>
      <c r="D25" s="189"/>
      <c r="E25" s="189" t="s">
        <v>97</v>
      </c>
      <c r="F25" s="189" t="s">
        <v>98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3</v>
      </c>
      <c r="P25" s="92">
        <v>0</v>
      </c>
      <c r="Q25" s="93">
        <f>O25+P25</f>
        <v>3</v>
      </c>
      <c r="R25" s="81" t="str">
        <f>IFERROR(Q25/N25,"-")</f>
        <v>-</v>
      </c>
      <c r="S25" s="80">
        <v>0</v>
      </c>
      <c r="T25" s="80">
        <v>1</v>
      </c>
      <c r="U25" s="81">
        <f>IFERROR(T25/(Q25),"-")</f>
        <v>0.33333333333333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0.33333333333333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2</v>
      </c>
      <c r="BP25" s="120">
        <f>IF(Q25=0,"",IF(BO25=0,"",(BO25/Q25)))</f>
        <v>0.66666666666667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99</v>
      </c>
      <c r="C26" s="189" t="s">
        <v>58</v>
      </c>
      <c r="D26" s="189"/>
      <c r="E26" s="189" t="s">
        <v>100</v>
      </c>
      <c r="F26" s="189" t="s">
        <v>101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9</v>
      </c>
      <c r="P26" s="92">
        <v>0</v>
      </c>
      <c r="Q26" s="93">
        <f>O26+P26</f>
        <v>9</v>
      </c>
      <c r="R26" s="81" t="str">
        <f>IFERROR(Q26/N26,"-")</f>
        <v>-</v>
      </c>
      <c r="S26" s="80">
        <v>1</v>
      </c>
      <c r="T26" s="80">
        <v>2</v>
      </c>
      <c r="U26" s="81">
        <f>IFERROR(T26/(Q26),"-")</f>
        <v>0.22222222222222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0.11111111111111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5</v>
      </c>
      <c r="BP26" s="120">
        <f>IF(Q26=0,"",IF(BO26=0,"",(BO26/Q26)))</f>
        <v>0.55555555555556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0.33333333333333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102</v>
      </c>
      <c r="C27" s="189" t="s">
        <v>58</v>
      </c>
      <c r="D27" s="189"/>
      <c r="E27" s="189" t="s">
        <v>103</v>
      </c>
      <c r="F27" s="189" t="s">
        <v>103</v>
      </c>
      <c r="G27" s="189" t="s">
        <v>66</v>
      </c>
      <c r="H27" s="89"/>
      <c r="I27" s="89"/>
      <c r="J27" s="89"/>
      <c r="K27" s="181"/>
      <c r="L27" s="80">
        <v>97</v>
      </c>
      <c r="M27" s="80">
        <v>30</v>
      </c>
      <c r="N27" s="80">
        <v>20</v>
      </c>
      <c r="O27" s="91">
        <v>7</v>
      </c>
      <c r="P27" s="92">
        <v>0</v>
      </c>
      <c r="Q27" s="93">
        <f>O27+P27</f>
        <v>7</v>
      </c>
      <c r="R27" s="81">
        <f>IFERROR(Q27/N27,"-")</f>
        <v>0.35</v>
      </c>
      <c r="S27" s="80">
        <v>2</v>
      </c>
      <c r="T27" s="80">
        <v>1</v>
      </c>
      <c r="U27" s="81">
        <f>IFERROR(T27/(Q27),"-")</f>
        <v>0.14285714285714</v>
      </c>
      <c r="V27" s="82"/>
      <c r="W27" s="83">
        <v>3</v>
      </c>
      <c r="X27" s="81">
        <f>IF(Q27=0,"-",W27/Q27)</f>
        <v>0.42857142857143</v>
      </c>
      <c r="Y27" s="186">
        <v>366000</v>
      </c>
      <c r="Z27" s="187">
        <f>IFERROR(Y27/Q27,"-")</f>
        <v>52285.714285714</v>
      </c>
      <c r="AA27" s="187">
        <f>IFERROR(Y27/W27,"-")</f>
        <v>122000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0.28571428571429</v>
      </c>
      <c r="BH27" s="112">
        <v>1</v>
      </c>
      <c r="BI27" s="114">
        <f>IFERROR(BH27/BF27,"-")</f>
        <v>0.5</v>
      </c>
      <c r="BJ27" s="115">
        <v>3000</v>
      </c>
      <c r="BK27" s="116">
        <f>IFERROR(BJ27/BF27,"-")</f>
        <v>1500</v>
      </c>
      <c r="BL27" s="117">
        <v>1</v>
      </c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3</v>
      </c>
      <c r="BY27" s="127">
        <f>IF(Q27=0,"",IF(BX27=0,"",(BX27/Q27)))</f>
        <v>0.42857142857143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0.28571428571429</v>
      </c>
      <c r="CI27" s="135">
        <v>2</v>
      </c>
      <c r="CJ27" s="136">
        <f>IFERROR(CI27/CG27,"-")</f>
        <v>1</v>
      </c>
      <c r="CK27" s="137">
        <v>363000</v>
      </c>
      <c r="CL27" s="138">
        <f>IFERROR(CK27/CG27,"-")</f>
        <v>181500</v>
      </c>
      <c r="CM27" s="139"/>
      <c r="CN27" s="139"/>
      <c r="CO27" s="139">
        <v>2</v>
      </c>
      <c r="CP27" s="140">
        <v>3</v>
      </c>
      <c r="CQ27" s="141">
        <v>366000</v>
      </c>
      <c r="CR27" s="141">
        <v>188000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104</v>
      </c>
      <c r="C28" s="189" t="s">
        <v>58</v>
      </c>
      <c r="D28" s="189"/>
      <c r="E28" s="189" t="s">
        <v>97</v>
      </c>
      <c r="F28" s="189" t="s">
        <v>98</v>
      </c>
      <c r="G28" s="189" t="s">
        <v>61</v>
      </c>
      <c r="H28" s="89" t="s">
        <v>105</v>
      </c>
      <c r="I28" s="89" t="s">
        <v>106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2</v>
      </c>
      <c r="P28" s="92">
        <v>0</v>
      </c>
      <c r="Q28" s="93">
        <f>O28+P28</f>
        <v>2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16470.588235294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-280000</v>
      </c>
      <c r="AC28" s="85">
        <f>SUM(Y28:Y32)/SUM(K28:K32)</f>
        <v>0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107</v>
      </c>
      <c r="C29" s="189" t="s">
        <v>58</v>
      </c>
      <c r="D29" s="189"/>
      <c r="E29" s="189" t="s">
        <v>59</v>
      </c>
      <c r="F29" s="189" t="s">
        <v>60</v>
      </c>
      <c r="G29" s="189" t="s">
        <v>61</v>
      </c>
      <c r="H29" s="89"/>
      <c r="I29" s="89" t="s">
        <v>106</v>
      </c>
      <c r="J29" s="89"/>
      <c r="K29" s="181"/>
      <c r="L29" s="80">
        <v>0</v>
      </c>
      <c r="M29" s="80">
        <v>0</v>
      </c>
      <c r="N29" s="80">
        <v>0</v>
      </c>
      <c r="O29" s="91">
        <v>7</v>
      </c>
      <c r="P29" s="92">
        <v>0</v>
      </c>
      <c r="Q29" s="93">
        <f>O29+P29</f>
        <v>7</v>
      </c>
      <c r="R29" s="81" t="str">
        <f>IFERROR(Q29/N29,"-")</f>
        <v>-</v>
      </c>
      <c r="S29" s="80">
        <v>0</v>
      </c>
      <c r="T29" s="80">
        <v>2</v>
      </c>
      <c r="U29" s="81">
        <f>IFERROR(T29/(Q29),"-")</f>
        <v>0.28571428571429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0.14285714285714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4</v>
      </c>
      <c r="BP29" s="120">
        <f>IF(Q29=0,"",IF(BO29=0,"",(BO29/Q29)))</f>
        <v>0.57142857142857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2</v>
      </c>
      <c r="BY29" s="127">
        <f>IF(Q29=0,"",IF(BX29=0,"",(BX29/Q29)))</f>
        <v>0.28571428571429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108</v>
      </c>
      <c r="C30" s="189" t="s">
        <v>58</v>
      </c>
      <c r="D30" s="189"/>
      <c r="E30" s="189" t="s">
        <v>93</v>
      </c>
      <c r="F30" s="189" t="s">
        <v>94</v>
      </c>
      <c r="G30" s="189" t="s">
        <v>61</v>
      </c>
      <c r="H30" s="89"/>
      <c r="I30" s="89" t="s">
        <v>106</v>
      </c>
      <c r="J30" s="89"/>
      <c r="K30" s="181"/>
      <c r="L30" s="80">
        <v>0</v>
      </c>
      <c r="M30" s="80">
        <v>0</v>
      </c>
      <c r="N30" s="80">
        <v>0</v>
      </c>
      <c r="O30" s="91">
        <v>3</v>
      </c>
      <c r="P30" s="92">
        <v>0</v>
      </c>
      <c r="Q30" s="93">
        <f>O30+P30</f>
        <v>3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0.33333333333333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2</v>
      </c>
      <c r="BY30" s="127">
        <f>IF(Q30=0,"",IF(BX30=0,"",(BX30/Q30)))</f>
        <v>0.66666666666667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109</v>
      </c>
      <c r="C31" s="189" t="s">
        <v>58</v>
      </c>
      <c r="D31" s="189"/>
      <c r="E31" s="189" t="s">
        <v>110</v>
      </c>
      <c r="F31" s="189" t="s">
        <v>111</v>
      </c>
      <c r="G31" s="189" t="s">
        <v>61</v>
      </c>
      <c r="H31" s="89"/>
      <c r="I31" s="89" t="s">
        <v>106</v>
      </c>
      <c r="J31" s="89"/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1</v>
      </c>
      <c r="U31" s="81">
        <f>IFERROR(T31/(Q31),"-")</f>
        <v>1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1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112</v>
      </c>
      <c r="C32" s="189" t="s">
        <v>58</v>
      </c>
      <c r="D32" s="189"/>
      <c r="E32" s="189" t="s">
        <v>103</v>
      </c>
      <c r="F32" s="189" t="s">
        <v>103</v>
      </c>
      <c r="G32" s="189" t="s">
        <v>66</v>
      </c>
      <c r="H32" s="89"/>
      <c r="I32" s="89"/>
      <c r="J32" s="89"/>
      <c r="K32" s="181"/>
      <c r="L32" s="80">
        <v>25</v>
      </c>
      <c r="M32" s="80">
        <v>16</v>
      </c>
      <c r="N32" s="80">
        <v>6</v>
      </c>
      <c r="O32" s="91">
        <v>4</v>
      </c>
      <c r="P32" s="92">
        <v>0</v>
      </c>
      <c r="Q32" s="93">
        <f>O32+P32</f>
        <v>4</v>
      </c>
      <c r="R32" s="81">
        <f>IFERROR(Q32/N32,"-")</f>
        <v>0.66666666666667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0.25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2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0.34</v>
      </c>
      <c r="B33" s="189" t="s">
        <v>113</v>
      </c>
      <c r="C33" s="189" t="s">
        <v>58</v>
      </c>
      <c r="D33" s="189"/>
      <c r="E33" s="189" t="s">
        <v>114</v>
      </c>
      <c r="F33" s="189" t="s">
        <v>115</v>
      </c>
      <c r="G33" s="189" t="s">
        <v>61</v>
      </c>
      <c r="H33" s="89" t="s">
        <v>116</v>
      </c>
      <c r="I33" s="89" t="s">
        <v>117</v>
      </c>
      <c r="J33" s="89" t="s">
        <v>118</v>
      </c>
      <c r="K33" s="181">
        <v>500000</v>
      </c>
      <c r="L33" s="80">
        <v>0</v>
      </c>
      <c r="M33" s="80">
        <v>0</v>
      </c>
      <c r="N33" s="80">
        <v>0</v>
      </c>
      <c r="O33" s="91">
        <v>2</v>
      </c>
      <c r="P33" s="92">
        <v>0</v>
      </c>
      <c r="Q33" s="93">
        <f>O33+P33</f>
        <v>2</v>
      </c>
      <c r="R33" s="81" t="str">
        <f>IFERROR(Q33/N33,"-")</f>
        <v>-</v>
      </c>
      <c r="S33" s="80">
        <v>1</v>
      </c>
      <c r="T33" s="80">
        <v>1</v>
      </c>
      <c r="U33" s="81">
        <f>IFERROR(T33/(Q33),"-")</f>
        <v>0.5</v>
      </c>
      <c r="V33" s="82">
        <f>IFERROR(K33/SUM(Q33:Q37),"-")</f>
        <v>29411.764705882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-330000</v>
      </c>
      <c r="AC33" s="85">
        <f>SUM(Y33:Y37)/SUM(K33:K37)</f>
        <v>0.34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119</v>
      </c>
      <c r="C34" s="189" t="s">
        <v>58</v>
      </c>
      <c r="D34" s="189"/>
      <c r="E34" s="189" t="s">
        <v>120</v>
      </c>
      <c r="F34" s="189" t="s">
        <v>121</v>
      </c>
      <c r="G34" s="189" t="s">
        <v>61</v>
      </c>
      <c r="H34" s="89"/>
      <c r="I34" s="89" t="s">
        <v>117</v>
      </c>
      <c r="J34" s="89"/>
      <c r="K34" s="181"/>
      <c r="L34" s="80">
        <v>0</v>
      </c>
      <c r="M34" s="80">
        <v>0</v>
      </c>
      <c r="N34" s="80">
        <v>0</v>
      </c>
      <c r="O34" s="91">
        <v>1</v>
      </c>
      <c r="P34" s="92">
        <v>0</v>
      </c>
      <c r="Q34" s="93">
        <f>O34+P34</f>
        <v>1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122</v>
      </c>
      <c r="C35" s="189" t="s">
        <v>58</v>
      </c>
      <c r="D35" s="189"/>
      <c r="E35" s="189" t="s">
        <v>123</v>
      </c>
      <c r="F35" s="189" t="s">
        <v>124</v>
      </c>
      <c r="G35" s="189" t="s">
        <v>61</v>
      </c>
      <c r="H35" s="89"/>
      <c r="I35" s="89" t="s">
        <v>117</v>
      </c>
      <c r="J35" s="89"/>
      <c r="K35" s="181"/>
      <c r="L35" s="80">
        <v>0</v>
      </c>
      <c r="M35" s="80">
        <v>0</v>
      </c>
      <c r="N35" s="80">
        <v>0</v>
      </c>
      <c r="O35" s="91">
        <v>8</v>
      </c>
      <c r="P35" s="92">
        <v>0</v>
      </c>
      <c r="Q35" s="93">
        <f>O35+P35</f>
        <v>8</v>
      </c>
      <c r="R35" s="81" t="str">
        <f>IFERROR(Q35/N35,"-")</f>
        <v>-</v>
      </c>
      <c r="S35" s="80">
        <v>2</v>
      </c>
      <c r="T35" s="80">
        <v>0</v>
      </c>
      <c r="U35" s="81">
        <f>IFERROR(T35/(Q35),"-")</f>
        <v>0</v>
      </c>
      <c r="V35" s="82"/>
      <c r="W35" s="83">
        <v>2</v>
      </c>
      <c r="X35" s="81">
        <f>IF(Q35=0,"-",W35/Q35)</f>
        <v>0.25</v>
      </c>
      <c r="Y35" s="186">
        <v>141000</v>
      </c>
      <c r="Z35" s="187">
        <f>IFERROR(Y35/Q35,"-")</f>
        <v>17625</v>
      </c>
      <c r="AA35" s="187">
        <f>IFERROR(Y35/W35,"-")</f>
        <v>70500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4</v>
      </c>
      <c r="BP35" s="120">
        <f>IF(Q35=0,"",IF(BO35=0,"",(BO35/Q35)))</f>
        <v>0.5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3</v>
      </c>
      <c r="BY35" s="127">
        <f>IF(Q35=0,"",IF(BX35=0,"",(BX35/Q35)))</f>
        <v>0.375</v>
      </c>
      <c r="BZ35" s="128">
        <v>1</v>
      </c>
      <c r="CA35" s="129">
        <f>IFERROR(BZ35/BX35,"-")</f>
        <v>0.33333333333333</v>
      </c>
      <c r="CB35" s="130">
        <v>20000</v>
      </c>
      <c r="CC35" s="131">
        <f>IFERROR(CB35/BX35,"-")</f>
        <v>6666.6666666667</v>
      </c>
      <c r="CD35" s="132"/>
      <c r="CE35" s="132"/>
      <c r="CF35" s="132">
        <v>1</v>
      </c>
      <c r="CG35" s="133">
        <v>1</v>
      </c>
      <c r="CH35" s="134">
        <f>IF(Q35=0,"",IF(CG35=0,"",(CG35/Q35)))</f>
        <v>0.125</v>
      </c>
      <c r="CI35" s="135">
        <v>1</v>
      </c>
      <c r="CJ35" s="136">
        <f>IFERROR(CI35/CG35,"-")</f>
        <v>1</v>
      </c>
      <c r="CK35" s="137">
        <v>121000</v>
      </c>
      <c r="CL35" s="138">
        <f>IFERROR(CK35/CG35,"-")</f>
        <v>121000</v>
      </c>
      <c r="CM35" s="139"/>
      <c r="CN35" s="139"/>
      <c r="CO35" s="139">
        <v>1</v>
      </c>
      <c r="CP35" s="140">
        <v>2</v>
      </c>
      <c r="CQ35" s="141">
        <v>141000</v>
      </c>
      <c r="CR35" s="141">
        <v>121000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125</v>
      </c>
      <c r="C36" s="189" t="s">
        <v>58</v>
      </c>
      <c r="D36" s="189"/>
      <c r="E36" s="189" t="s">
        <v>59</v>
      </c>
      <c r="F36" s="189" t="s">
        <v>60</v>
      </c>
      <c r="G36" s="189" t="s">
        <v>61</v>
      </c>
      <c r="H36" s="89"/>
      <c r="I36" s="89" t="s">
        <v>117</v>
      </c>
      <c r="J36" s="89"/>
      <c r="K36" s="181"/>
      <c r="L36" s="80">
        <v>0</v>
      </c>
      <c r="M36" s="80">
        <v>0</v>
      </c>
      <c r="N36" s="80">
        <v>0</v>
      </c>
      <c r="O36" s="91">
        <v>4</v>
      </c>
      <c r="P36" s="92">
        <v>0</v>
      </c>
      <c r="Q36" s="93">
        <f>O36+P36</f>
        <v>4</v>
      </c>
      <c r="R36" s="81" t="str">
        <f>IFERROR(Q36/N36,"-")</f>
        <v>-</v>
      </c>
      <c r="S36" s="80">
        <v>0</v>
      </c>
      <c r="T36" s="80">
        <v>1</v>
      </c>
      <c r="U36" s="81">
        <f>IFERROR(T36/(Q36),"-")</f>
        <v>0.25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3</v>
      </c>
      <c r="BP36" s="120">
        <f>IF(Q36=0,"",IF(BO36=0,"",(BO36/Q36)))</f>
        <v>0.75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0.25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126</v>
      </c>
      <c r="C37" s="189" t="s">
        <v>58</v>
      </c>
      <c r="D37" s="189"/>
      <c r="E37" s="189" t="s">
        <v>103</v>
      </c>
      <c r="F37" s="189" t="s">
        <v>103</v>
      </c>
      <c r="G37" s="189" t="s">
        <v>66</v>
      </c>
      <c r="H37" s="89"/>
      <c r="I37" s="89"/>
      <c r="J37" s="89"/>
      <c r="K37" s="181"/>
      <c r="L37" s="80">
        <v>20</v>
      </c>
      <c r="M37" s="80">
        <v>11</v>
      </c>
      <c r="N37" s="80">
        <v>3</v>
      </c>
      <c r="O37" s="91">
        <v>2</v>
      </c>
      <c r="P37" s="92">
        <v>0</v>
      </c>
      <c r="Q37" s="93">
        <f>O37+P37</f>
        <v>2</v>
      </c>
      <c r="R37" s="81">
        <f>IFERROR(Q37/N37,"-")</f>
        <v>0.66666666666667</v>
      </c>
      <c r="S37" s="80">
        <v>1</v>
      </c>
      <c r="T37" s="80">
        <v>0</v>
      </c>
      <c r="U37" s="81">
        <f>IFERROR(T37/(Q37),"-")</f>
        <v>0</v>
      </c>
      <c r="V37" s="82"/>
      <c r="W37" s="83">
        <v>1</v>
      </c>
      <c r="X37" s="81">
        <f>IF(Q37=0,"-",W37/Q37)</f>
        <v>0.5</v>
      </c>
      <c r="Y37" s="186">
        <v>29000</v>
      </c>
      <c r="Z37" s="187">
        <f>IFERROR(Y37/Q37,"-")</f>
        <v>14500</v>
      </c>
      <c r="AA37" s="187">
        <f>IFERROR(Y37/W37,"-")</f>
        <v>29000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0.5</v>
      </c>
      <c r="BZ37" s="128">
        <v>1</v>
      </c>
      <c r="CA37" s="129">
        <f>IFERROR(BZ37/BX37,"-")</f>
        <v>1</v>
      </c>
      <c r="CB37" s="130">
        <v>29000</v>
      </c>
      <c r="CC37" s="131">
        <f>IFERROR(CB37/BX37,"-")</f>
        <v>29000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29000</v>
      </c>
      <c r="CR37" s="141">
        <v>29000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0.025</v>
      </c>
      <c r="B38" s="189" t="s">
        <v>127</v>
      </c>
      <c r="C38" s="189" t="s">
        <v>58</v>
      </c>
      <c r="D38" s="189"/>
      <c r="E38" s="189" t="s">
        <v>114</v>
      </c>
      <c r="F38" s="189" t="s">
        <v>115</v>
      </c>
      <c r="G38" s="189" t="s">
        <v>61</v>
      </c>
      <c r="H38" s="89" t="s">
        <v>128</v>
      </c>
      <c r="I38" s="89" t="s">
        <v>129</v>
      </c>
      <c r="J38" s="89" t="s">
        <v>130</v>
      </c>
      <c r="K38" s="181">
        <v>400000</v>
      </c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IFERROR(K38/SUM(Q38:Q42),"-")</f>
        <v>16000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SUM(Y38:Y42)-SUM(K38:K42)</f>
        <v>-390000</v>
      </c>
      <c r="AC38" s="85">
        <f>SUM(Y38:Y42)/SUM(K38:K42)</f>
        <v>0.025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131</v>
      </c>
      <c r="C39" s="189" t="s">
        <v>58</v>
      </c>
      <c r="D39" s="189"/>
      <c r="E39" s="189" t="s">
        <v>132</v>
      </c>
      <c r="F39" s="189" t="s">
        <v>133</v>
      </c>
      <c r="G39" s="189" t="s">
        <v>61</v>
      </c>
      <c r="H39" s="89"/>
      <c r="I39" s="89" t="s">
        <v>129</v>
      </c>
      <c r="J39" s="89"/>
      <c r="K39" s="181"/>
      <c r="L39" s="80">
        <v>0</v>
      </c>
      <c r="M39" s="80">
        <v>0</v>
      </c>
      <c r="N39" s="80">
        <v>0</v>
      </c>
      <c r="O39" s="91">
        <v>8</v>
      </c>
      <c r="P39" s="92">
        <v>0</v>
      </c>
      <c r="Q39" s="93">
        <f>O39+P39</f>
        <v>8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0.125</v>
      </c>
      <c r="Y39" s="186">
        <v>10000</v>
      </c>
      <c r="Z39" s="187">
        <f>IFERROR(Y39/Q39,"-")</f>
        <v>1250</v>
      </c>
      <c r="AA39" s="187">
        <f>IFERROR(Y39/W39,"-")</f>
        <v>10000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0.25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3</v>
      </c>
      <c r="BP39" s="120">
        <f>IF(Q39=0,"",IF(BO39=0,"",(BO39/Q39)))</f>
        <v>0.375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0.375</v>
      </c>
      <c r="BZ39" s="128">
        <v>1</v>
      </c>
      <c r="CA39" s="129">
        <f>IFERROR(BZ39/BX39,"-")</f>
        <v>0.33333333333333</v>
      </c>
      <c r="CB39" s="130">
        <v>10000</v>
      </c>
      <c r="CC39" s="131">
        <f>IFERROR(CB39/BX39,"-")</f>
        <v>3333.3333333333</v>
      </c>
      <c r="CD39" s="132">
        <v>1</v>
      </c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10000</v>
      </c>
      <c r="CR39" s="141">
        <v>10000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134</v>
      </c>
      <c r="C40" s="189" t="s">
        <v>58</v>
      </c>
      <c r="D40" s="189"/>
      <c r="E40" s="189" t="s">
        <v>123</v>
      </c>
      <c r="F40" s="189" t="s">
        <v>124</v>
      </c>
      <c r="G40" s="189" t="s">
        <v>61</v>
      </c>
      <c r="H40" s="89"/>
      <c r="I40" s="89" t="s">
        <v>129</v>
      </c>
      <c r="J40" s="89"/>
      <c r="K40" s="181"/>
      <c r="L40" s="80">
        <v>0</v>
      </c>
      <c r="M40" s="80">
        <v>0</v>
      </c>
      <c r="N40" s="80">
        <v>0</v>
      </c>
      <c r="O40" s="91">
        <v>12</v>
      </c>
      <c r="P40" s="92">
        <v>0</v>
      </c>
      <c r="Q40" s="93">
        <f>O40+P40</f>
        <v>12</v>
      </c>
      <c r="R40" s="81" t="str">
        <f>IFERROR(Q40/N40,"-")</f>
        <v>-</v>
      </c>
      <c r="S40" s="80">
        <v>2</v>
      </c>
      <c r="T40" s="80">
        <v>1</v>
      </c>
      <c r="U40" s="81">
        <f>IFERROR(T40/(Q40),"-")</f>
        <v>0.083333333333333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0.083333333333333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0.083333333333333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7</v>
      </c>
      <c r="BP40" s="120">
        <f>IF(Q40=0,"",IF(BO40=0,"",(BO40/Q40)))</f>
        <v>0.58333333333333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0.083333333333333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2</v>
      </c>
      <c r="CH40" s="134">
        <f>IF(Q40=0,"",IF(CG40=0,"",(CG40/Q40)))</f>
        <v>0.16666666666667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135</v>
      </c>
      <c r="C41" s="189" t="s">
        <v>58</v>
      </c>
      <c r="D41" s="189"/>
      <c r="E41" s="189" t="s">
        <v>120</v>
      </c>
      <c r="F41" s="189" t="s">
        <v>121</v>
      </c>
      <c r="G41" s="189" t="s">
        <v>61</v>
      </c>
      <c r="H41" s="89"/>
      <c r="I41" s="89" t="s">
        <v>129</v>
      </c>
      <c r="J41" s="89"/>
      <c r="K41" s="181"/>
      <c r="L41" s="80">
        <v>0</v>
      </c>
      <c r="M41" s="80">
        <v>0</v>
      </c>
      <c r="N41" s="80">
        <v>0</v>
      </c>
      <c r="O41" s="91">
        <v>3</v>
      </c>
      <c r="P41" s="92">
        <v>0</v>
      </c>
      <c r="Q41" s="93">
        <f>O41+P41</f>
        <v>3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0.33333333333333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3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136</v>
      </c>
      <c r="C42" s="189" t="s">
        <v>58</v>
      </c>
      <c r="D42" s="189"/>
      <c r="E42" s="189" t="s">
        <v>103</v>
      </c>
      <c r="F42" s="189" t="s">
        <v>103</v>
      </c>
      <c r="G42" s="189" t="s">
        <v>66</v>
      </c>
      <c r="H42" s="89"/>
      <c r="I42" s="89"/>
      <c r="J42" s="89"/>
      <c r="K42" s="181"/>
      <c r="L42" s="80">
        <v>43</v>
      </c>
      <c r="M42" s="80">
        <v>17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0.17525</v>
      </c>
      <c r="B43" s="189" t="s">
        <v>137</v>
      </c>
      <c r="C43" s="189" t="s">
        <v>58</v>
      </c>
      <c r="D43" s="189"/>
      <c r="E43" s="189" t="s">
        <v>114</v>
      </c>
      <c r="F43" s="189" t="s">
        <v>115</v>
      </c>
      <c r="G43" s="189" t="s">
        <v>61</v>
      </c>
      <c r="H43" s="89" t="s">
        <v>138</v>
      </c>
      <c r="I43" s="89" t="s">
        <v>139</v>
      </c>
      <c r="J43" s="89" t="s">
        <v>140</v>
      </c>
      <c r="K43" s="181">
        <v>400000</v>
      </c>
      <c r="L43" s="80">
        <v>0</v>
      </c>
      <c r="M43" s="80">
        <v>0</v>
      </c>
      <c r="N43" s="80">
        <v>0</v>
      </c>
      <c r="O43" s="91">
        <v>5</v>
      </c>
      <c r="P43" s="92">
        <v>0</v>
      </c>
      <c r="Q43" s="93">
        <f>O43+P43</f>
        <v>5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0.2</v>
      </c>
      <c r="V43" s="82">
        <f>IFERROR(K43/SUM(Q43:Q49),"-")</f>
        <v>11111.111111111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SUM(Y43:Y49)-SUM(K43:K49)</f>
        <v>-329900</v>
      </c>
      <c r="AC43" s="85">
        <f>SUM(Y43:Y49)/SUM(K43:K49)</f>
        <v>0.17525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3</v>
      </c>
      <c r="BP43" s="120">
        <f>IF(Q43=0,"",IF(BO43=0,"",(BO43/Q43)))</f>
        <v>0.6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141</v>
      </c>
      <c r="C44" s="189" t="s">
        <v>58</v>
      </c>
      <c r="D44" s="189"/>
      <c r="E44" s="189" t="s">
        <v>123</v>
      </c>
      <c r="F44" s="189" t="s">
        <v>124</v>
      </c>
      <c r="G44" s="189" t="s">
        <v>61</v>
      </c>
      <c r="H44" s="89"/>
      <c r="I44" s="89" t="s">
        <v>139</v>
      </c>
      <c r="J44" s="89"/>
      <c r="K44" s="181"/>
      <c r="L44" s="80">
        <v>0</v>
      </c>
      <c r="M44" s="80">
        <v>0</v>
      </c>
      <c r="N44" s="80">
        <v>0</v>
      </c>
      <c r="O44" s="91">
        <v>3</v>
      </c>
      <c r="P44" s="92">
        <v>0</v>
      </c>
      <c r="Q44" s="93">
        <f>O44+P44</f>
        <v>3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142</v>
      </c>
      <c r="C45" s="189" t="s">
        <v>58</v>
      </c>
      <c r="D45" s="189"/>
      <c r="E45" s="189" t="s">
        <v>143</v>
      </c>
      <c r="F45" s="189" t="s">
        <v>144</v>
      </c>
      <c r="G45" s="189" t="s">
        <v>61</v>
      </c>
      <c r="H45" s="89"/>
      <c r="I45" s="89" t="s">
        <v>139</v>
      </c>
      <c r="J45" s="89"/>
      <c r="K45" s="181"/>
      <c r="L45" s="80">
        <v>0</v>
      </c>
      <c r="M45" s="80">
        <v>0</v>
      </c>
      <c r="N45" s="80">
        <v>0</v>
      </c>
      <c r="O45" s="91">
        <v>5</v>
      </c>
      <c r="P45" s="92">
        <v>0</v>
      </c>
      <c r="Q45" s="93">
        <f>O45+P45</f>
        <v>5</v>
      </c>
      <c r="R45" s="81" t="str">
        <f>IFERROR(Q45/N45,"-")</f>
        <v>-</v>
      </c>
      <c r="S45" s="80">
        <v>0</v>
      </c>
      <c r="T45" s="80">
        <v>2</v>
      </c>
      <c r="U45" s="81">
        <f>IFERROR(T45/(Q45),"-")</f>
        <v>0.4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0.2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4</v>
      </c>
      <c r="BY45" s="127">
        <f>IF(Q45=0,"",IF(BX45=0,"",(BX45/Q45)))</f>
        <v>0.8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145</v>
      </c>
      <c r="C46" s="189" t="s">
        <v>58</v>
      </c>
      <c r="D46" s="189"/>
      <c r="E46" s="189" t="s">
        <v>146</v>
      </c>
      <c r="F46" s="189" t="s">
        <v>147</v>
      </c>
      <c r="G46" s="189" t="s">
        <v>61</v>
      </c>
      <c r="H46" s="89"/>
      <c r="I46" s="89" t="s">
        <v>139</v>
      </c>
      <c r="J46" s="89"/>
      <c r="K46" s="181"/>
      <c r="L46" s="80">
        <v>0</v>
      </c>
      <c r="M46" s="80">
        <v>0</v>
      </c>
      <c r="N46" s="80">
        <v>0</v>
      </c>
      <c r="O46" s="91">
        <v>3</v>
      </c>
      <c r="P46" s="92">
        <v>0</v>
      </c>
      <c r="Q46" s="93">
        <f>O46+P46</f>
        <v>3</v>
      </c>
      <c r="R46" s="81" t="str">
        <f>IFERROR(Q46/N46,"-")</f>
        <v>-</v>
      </c>
      <c r="S46" s="80">
        <v>0</v>
      </c>
      <c r="T46" s="80">
        <v>2</v>
      </c>
      <c r="U46" s="81">
        <f>IFERROR(T46/(Q46),"-")</f>
        <v>0.66666666666667</v>
      </c>
      <c r="V46" s="82"/>
      <c r="W46" s="83">
        <v>1</v>
      </c>
      <c r="X46" s="81">
        <f>IF(Q46=0,"-",W46/Q46)</f>
        <v>0.33333333333333</v>
      </c>
      <c r="Y46" s="186">
        <v>20000</v>
      </c>
      <c r="Z46" s="187">
        <f>IFERROR(Y46/Q46,"-")</f>
        <v>6666.6666666667</v>
      </c>
      <c r="AA46" s="187">
        <f>IFERROR(Y46/W46,"-")</f>
        <v>20000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0.33333333333333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0.33333333333333</v>
      </c>
      <c r="BQ46" s="121">
        <v>1</v>
      </c>
      <c r="BR46" s="122">
        <f>IFERROR(BQ46/BO46,"-")</f>
        <v>1</v>
      </c>
      <c r="BS46" s="123">
        <v>20000</v>
      </c>
      <c r="BT46" s="124">
        <f>IFERROR(BS46/BO46,"-")</f>
        <v>20000</v>
      </c>
      <c r="BU46" s="125"/>
      <c r="BV46" s="125">
        <v>1</v>
      </c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>
        <v>1</v>
      </c>
      <c r="CH46" s="134">
        <f>IF(Q46=0,"",IF(CG46=0,"",(CG46/Q46)))</f>
        <v>0.33333333333333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1</v>
      </c>
      <c r="CQ46" s="141">
        <v>20000</v>
      </c>
      <c r="CR46" s="141">
        <v>20000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148</v>
      </c>
      <c r="C47" s="189" t="s">
        <v>58</v>
      </c>
      <c r="D47" s="189"/>
      <c r="E47" s="189" t="s">
        <v>110</v>
      </c>
      <c r="F47" s="189" t="s">
        <v>111</v>
      </c>
      <c r="G47" s="189" t="s">
        <v>61</v>
      </c>
      <c r="H47" s="89"/>
      <c r="I47" s="89" t="s">
        <v>139</v>
      </c>
      <c r="J47" s="89"/>
      <c r="K47" s="181"/>
      <c r="L47" s="80">
        <v>0</v>
      </c>
      <c r="M47" s="80">
        <v>0</v>
      </c>
      <c r="N47" s="80">
        <v>0</v>
      </c>
      <c r="O47" s="91">
        <v>7</v>
      </c>
      <c r="P47" s="92">
        <v>0</v>
      </c>
      <c r="Q47" s="93">
        <f>O47+P47</f>
        <v>7</v>
      </c>
      <c r="R47" s="81" t="str">
        <f>IFERROR(Q47/N47,"-")</f>
        <v>-</v>
      </c>
      <c r="S47" s="80">
        <v>0</v>
      </c>
      <c r="T47" s="80">
        <v>2</v>
      </c>
      <c r="U47" s="81">
        <f>IFERROR(T47/(Q47),"-")</f>
        <v>0.28571428571429</v>
      </c>
      <c r="V47" s="82"/>
      <c r="W47" s="83">
        <v>1</v>
      </c>
      <c r="X47" s="81">
        <f>IF(Q47=0,"-",W47/Q47)</f>
        <v>0.14285714285714</v>
      </c>
      <c r="Y47" s="186">
        <v>3000</v>
      </c>
      <c r="Z47" s="187">
        <f>IFERROR(Y47/Q47,"-")</f>
        <v>428.57142857143</v>
      </c>
      <c r="AA47" s="187">
        <f>IFERROR(Y47/W47,"-")</f>
        <v>3000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2</v>
      </c>
      <c r="BG47" s="113">
        <f>IF(Q47=0,"",IF(BF47=0,"",(BF47/Q47)))</f>
        <v>0.28571428571429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2</v>
      </c>
      <c r="BP47" s="120">
        <f>IF(Q47=0,"",IF(BO47=0,"",(BO47/Q47)))</f>
        <v>0.28571428571429</v>
      </c>
      <c r="BQ47" s="121">
        <v>1</v>
      </c>
      <c r="BR47" s="122">
        <f>IFERROR(BQ47/BO47,"-")</f>
        <v>0.5</v>
      </c>
      <c r="BS47" s="123">
        <v>3000</v>
      </c>
      <c r="BT47" s="124">
        <f>IFERROR(BS47/BO47,"-")</f>
        <v>1500</v>
      </c>
      <c r="BU47" s="125">
        <v>1</v>
      </c>
      <c r="BV47" s="125"/>
      <c r="BW47" s="125"/>
      <c r="BX47" s="126">
        <v>3</v>
      </c>
      <c r="BY47" s="127">
        <f>IF(Q47=0,"",IF(BX47=0,"",(BX47/Q47)))</f>
        <v>0.42857142857143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3000</v>
      </c>
      <c r="CR47" s="141">
        <v>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149</v>
      </c>
      <c r="C48" s="189" t="s">
        <v>58</v>
      </c>
      <c r="D48" s="189"/>
      <c r="E48" s="189" t="s">
        <v>97</v>
      </c>
      <c r="F48" s="189" t="s">
        <v>98</v>
      </c>
      <c r="G48" s="189" t="s">
        <v>61</v>
      </c>
      <c r="H48" s="89"/>
      <c r="I48" s="89" t="s">
        <v>139</v>
      </c>
      <c r="J48" s="89"/>
      <c r="K48" s="181"/>
      <c r="L48" s="80">
        <v>0</v>
      </c>
      <c r="M48" s="80">
        <v>0</v>
      </c>
      <c r="N48" s="80">
        <v>0</v>
      </c>
      <c r="O48" s="91">
        <v>6</v>
      </c>
      <c r="P48" s="92">
        <v>0</v>
      </c>
      <c r="Q48" s="93">
        <f>O48+P48</f>
        <v>6</v>
      </c>
      <c r="R48" s="81" t="str">
        <f>IFERROR(Q48/N48,"-")</f>
        <v>-</v>
      </c>
      <c r="S48" s="80">
        <v>1</v>
      </c>
      <c r="T48" s="80">
        <v>1</v>
      </c>
      <c r="U48" s="81">
        <f>IFERROR(T48/(Q48),"-")</f>
        <v>0.16666666666667</v>
      </c>
      <c r="V48" s="82"/>
      <c r="W48" s="83">
        <v>1</v>
      </c>
      <c r="X48" s="81">
        <f>IF(Q48=0,"-",W48/Q48)</f>
        <v>0.16666666666667</v>
      </c>
      <c r="Y48" s="186">
        <v>6000</v>
      </c>
      <c r="Z48" s="187">
        <f>IFERROR(Y48/Q48,"-")</f>
        <v>1000</v>
      </c>
      <c r="AA48" s="187">
        <f>IFERROR(Y48/W48,"-")</f>
        <v>6000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2</v>
      </c>
      <c r="BP48" s="120">
        <f>IF(Q48=0,"",IF(BO48=0,"",(BO48/Q48)))</f>
        <v>0.33333333333333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4</v>
      </c>
      <c r="BY48" s="127">
        <f>IF(Q48=0,"",IF(BX48=0,"",(BX48/Q48)))</f>
        <v>0.66666666666667</v>
      </c>
      <c r="BZ48" s="128">
        <v>1</v>
      </c>
      <c r="CA48" s="129">
        <f>IFERROR(BZ48/BX48,"-")</f>
        <v>0.25</v>
      </c>
      <c r="CB48" s="130">
        <v>6000</v>
      </c>
      <c r="CC48" s="131">
        <f>IFERROR(CB48/BX48,"-")</f>
        <v>1500</v>
      </c>
      <c r="CD48" s="132"/>
      <c r="CE48" s="132">
        <v>1</v>
      </c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6000</v>
      </c>
      <c r="CR48" s="141">
        <v>6000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150</v>
      </c>
      <c r="C49" s="189" t="s">
        <v>58</v>
      </c>
      <c r="D49" s="189"/>
      <c r="E49" s="189" t="s">
        <v>103</v>
      </c>
      <c r="F49" s="189" t="s">
        <v>103</v>
      </c>
      <c r="G49" s="189" t="s">
        <v>66</v>
      </c>
      <c r="H49" s="89"/>
      <c r="I49" s="89"/>
      <c r="J49" s="89"/>
      <c r="K49" s="181"/>
      <c r="L49" s="80">
        <v>43</v>
      </c>
      <c r="M49" s="80">
        <v>34</v>
      </c>
      <c r="N49" s="80">
        <v>24</v>
      </c>
      <c r="O49" s="91">
        <v>7</v>
      </c>
      <c r="P49" s="92">
        <v>0</v>
      </c>
      <c r="Q49" s="93">
        <f>O49+P49</f>
        <v>7</v>
      </c>
      <c r="R49" s="81">
        <f>IFERROR(Q49/N49,"-")</f>
        <v>0.29166666666667</v>
      </c>
      <c r="S49" s="80">
        <v>3</v>
      </c>
      <c r="T49" s="80">
        <v>2</v>
      </c>
      <c r="U49" s="81">
        <f>IFERROR(T49/(Q49),"-")</f>
        <v>0.28571428571429</v>
      </c>
      <c r="V49" s="82"/>
      <c r="W49" s="83">
        <v>5</v>
      </c>
      <c r="X49" s="81">
        <f>IF(Q49=0,"-",W49/Q49)</f>
        <v>0.71428571428571</v>
      </c>
      <c r="Y49" s="186">
        <v>41100</v>
      </c>
      <c r="Z49" s="187">
        <f>IFERROR(Y49/Q49,"-")</f>
        <v>5871.4285714286</v>
      </c>
      <c r="AA49" s="187">
        <f>IFERROR(Y49/W49,"-")</f>
        <v>8220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0.14285714285714</v>
      </c>
      <c r="BQ49" s="121">
        <v>1</v>
      </c>
      <c r="BR49" s="122">
        <f>IFERROR(BQ49/BO49,"-")</f>
        <v>1</v>
      </c>
      <c r="BS49" s="123">
        <v>2500</v>
      </c>
      <c r="BT49" s="124">
        <f>IFERROR(BS49/BO49,"-")</f>
        <v>2500</v>
      </c>
      <c r="BU49" s="125">
        <v>1</v>
      </c>
      <c r="BV49" s="125"/>
      <c r="BW49" s="125"/>
      <c r="BX49" s="126">
        <v>5</v>
      </c>
      <c r="BY49" s="127">
        <f>IF(Q49=0,"",IF(BX49=0,"",(BX49/Q49)))</f>
        <v>0.71428571428571</v>
      </c>
      <c r="BZ49" s="128">
        <v>3</v>
      </c>
      <c r="CA49" s="129">
        <f>IFERROR(BZ49/BX49,"-")</f>
        <v>0.6</v>
      </c>
      <c r="CB49" s="130">
        <v>35600</v>
      </c>
      <c r="CC49" s="131">
        <f>IFERROR(CB49/BX49,"-")</f>
        <v>7120</v>
      </c>
      <c r="CD49" s="132">
        <v>1</v>
      </c>
      <c r="CE49" s="132">
        <v>1</v>
      </c>
      <c r="CF49" s="132">
        <v>1</v>
      </c>
      <c r="CG49" s="133">
        <v>1</v>
      </c>
      <c r="CH49" s="134">
        <f>IF(Q49=0,"",IF(CG49=0,"",(CG49/Q49)))</f>
        <v>0.14285714285714</v>
      </c>
      <c r="CI49" s="135">
        <v>1</v>
      </c>
      <c r="CJ49" s="136">
        <f>IFERROR(CI49/CG49,"-")</f>
        <v>1</v>
      </c>
      <c r="CK49" s="137">
        <v>3000</v>
      </c>
      <c r="CL49" s="138">
        <f>IFERROR(CK49/CG49,"-")</f>
        <v>3000</v>
      </c>
      <c r="CM49" s="139">
        <v>1</v>
      </c>
      <c r="CN49" s="139"/>
      <c r="CO49" s="139"/>
      <c r="CP49" s="140">
        <v>5</v>
      </c>
      <c r="CQ49" s="141">
        <v>41100</v>
      </c>
      <c r="CR49" s="141">
        <v>20000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0.63846153846154</v>
      </c>
      <c r="B50" s="189" t="s">
        <v>151</v>
      </c>
      <c r="C50" s="189" t="s">
        <v>58</v>
      </c>
      <c r="D50" s="189"/>
      <c r="E50" s="189" t="s">
        <v>114</v>
      </c>
      <c r="F50" s="189" t="s">
        <v>115</v>
      </c>
      <c r="G50" s="189" t="s">
        <v>61</v>
      </c>
      <c r="H50" s="89" t="s">
        <v>152</v>
      </c>
      <c r="I50" s="89" t="s">
        <v>153</v>
      </c>
      <c r="J50" s="89" t="s">
        <v>154</v>
      </c>
      <c r="K50" s="181">
        <v>260000</v>
      </c>
      <c r="L50" s="80">
        <v>0</v>
      </c>
      <c r="M50" s="80">
        <v>0</v>
      </c>
      <c r="N50" s="80">
        <v>0</v>
      </c>
      <c r="O50" s="91">
        <v>3</v>
      </c>
      <c r="P50" s="92">
        <v>0</v>
      </c>
      <c r="Q50" s="93">
        <f>O50+P50</f>
        <v>3</v>
      </c>
      <c r="R50" s="81" t="str">
        <f>IFERROR(Q50/N50,"-")</f>
        <v>-</v>
      </c>
      <c r="S50" s="80">
        <v>1</v>
      </c>
      <c r="T50" s="80">
        <v>0</v>
      </c>
      <c r="U50" s="81">
        <f>IFERROR(T50/(Q50),"-")</f>
        <v>0</v>
      </c>
      <c r="V50" s="82">
        <f>IFERROR(K50/SUM(Q50:Q53),"-")</f>
        <v>11818.181818182</v>
      </c>
      <c r="W50" s="83">
        <v>2</v>
      </c>
      <c r="X50" s="81">
        <f>IF(Q50=0,"-",W50/Q50)</f>
        <v>0.66666666666667</v>
      </c>
      <c r="Y50" s="186">
        <v>161000</v>
      </c>
      <c r="Z50" s="187">
        <f>IFERROR(Y50/Q50,"-")</f>
        <v>53666.666666667</v>
      </c>
      <c r="AA50" s="187">
        <f>IFERROR(Y50/W50,"-")</f>
        <v>80500</v>
      </c>
      <c r="AB50" s="181">
        <f>SUM(Y50:Y53)-SUM(K50:K53)</f>
        <v>-94000</v>
      </c>
      <c r="AC50" s="85">
        <f>SUM(Y50:Y53)/SUM(K50:K53)</f>
        <v>0.63846153846154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2</v>
      </c>
      <c r="BP50" s="120">
        <f>IF(Q50=0,"",IF(BO50=0,"",(BO50/Q50)))</f>
        <v>0.66666666666667</v>
      </c>
      <c r="BQ50" s="121">
        <v>2</v>
      </c>
      <c r="BR50" s="122">
        <f>IFERROR(BQ50/BO50,"-")</f>
        <v>1</v>
      </c>
      <c r="BS50" s="123">
        <v>161000</v>
      </c>
      <c r="BT50" s="124">
        <f>IFERROR(BS50/BO50,"-")</f>
        <v>80500</v>
      </c>
      <c r="BU50" s="125"/>
      <c r="BV50" s="125"/>
      <c r="BW50" s="125">
        <v>2</v>
      </c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2</v>
      </c>
      <c r="CQ50" s="141">
        <v>161000</v>
      </c>
      <c r="CR50" s="141">
        <v>142000</v>
      </c>
      <c r="CS50" s="141"/>
      <c r="CT50" s="142" t="str">
        <f>IF(AND(CR50=0,CS50=0),"",IF(AND(CR50&lt;=100000,CS50&lt;=100000),"",IF(CR50/CQ50&gt;0.7,"男高",IF(CS50/CQ50&gt;0.7,"女高",""))))</f>
        <v>男高</v>
      </c>
    </row>
    <row r="51" spans="1:99">
      <c r="A51" s="79"/>
      <c r="B51" s="189" t="s">
        <v>155</v>
      </c>
      <c r="C51" s="189" t="s">
        <v>58</v>
      </c>
      <c r="D51" s="189"/>
      <c r="E51" s="189" t="s">
        <v>123</v>
      </c>
      <c r="F51" s="189" t="s">
        <v>124</v>
      </c>
      <c r="G51" s="189" t="s">
        <v>61</v>
      </c>
      <c r="H51" s="89"/>
      <c r="I51" s="89" t="s">
        <v>153</v>
      </c>
      <c r="J51" s="89" t="s">
        <v>156</v>
      </c>
      <c r="K51" s="181"/>
      <c r="L51" s="80">
        <v>0</v>
      </c>
      <c r="M51" s="80">
        <v>0</v>
      </c>
      <c r="N51" s="80">
        <v>0</v>
      </c>
      <c r="O51" s="91">
        <v>7</v>
      </c>
      <c r="P51" s="92">
        <v>0</v>
      </c>
      <c r="Q51" s="93">
        <f>O51+P51</f>
        <v>7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0.14285714285714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>
        <v>1</v>
      </c>
      <c r="AX51" s="107">
        <f>IF(Q51=0,"",IF(AW51=0,"",(AW51/Q51)))</f>
        <v>0.14285714285714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4</v>
      </c>
      <c r="BP51" s="120">
        <f>IF(Q51=0,"",IF(BO51=0,"",(BO51/Q51)))</f>
        <v>0.57142857142857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0.14285714285714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157</v>
      </c>
      <c r="C52" s="189" t="s">
        <v>58</v>
      </c>
      <c r="D52" s="189"/>
      <c r="E52" s="189" t="s">
        <v>132</v>
      </c>
      <c r="F52" s="189" t="s">
        <v>133</v>
      </c>
      <c r="G52" s="189" t="s">
        <v>61</v>
      </c>
      <c r="H52" s="89"/>
      <c r="I52" s="89" t="s">
        <v>153</v>
      </c>
      <c r="J52" s="89" t="s">
        <v>158</v>
      </c>
      <c r="K52" s="181"/>
      <c r="L52" s="80">
        <v>0</v>
      </c>
      <c r="M52" s="80">
        <v>0</v>
      </c>
      <c r="N52" s="80">
        <v>0</v>
      </c>
      <c r="O52" s="91">
        <v>10</v>
      </c>
      <c r="P52" s="92">
        <v>0</v>
      </c>
      <c r="Q52" s="93">
        <f>O52+P52</f>
        <v>10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0.1</v>
      </c>
      <c r="Y52" s="186">
        <v>5000</v>
      </c>
      <c r="Z52" s="187">
        <f>IFERROR(Y52/Q52,"-")</f>
        <v>500</v>
      </c>
      <c r="AA52" s="187">
        <f>IFERROR(Y52/W52,"-")</f>
        <v>5000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0.1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4</v>
      </c>
      <c r="BP52" s="120">
        <f>IF(Q52=0,"",IF(BO52=0,"",(BO52/Q52)))</f>
        <v>0.4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4</v>
      </c>
      <c r="BY52" s="127">
        <f>IF(Q52=0,"",IF(BX52=0,"",(BX52/Q52)))</f>
        <v>0.4</v>
      </c>
      <c r="BZ52" s="128">
        <v>1</v>
      </c>
      <c r="CA52" s="129">
        <f>IFERROR(BZ52/BX52,"-")</f>
        <v>0.25</v>
      </c>
      <c r="CB52" s="130">
        <v>5000</v>
      </c>
      <c r="CC52" s="131">
        <f>IFERROR(CB52/BX52,"-")</f>
        <v>1250</v>
      </c>
      <c r="CD52" s="132">
        <v>1</v>
      </c>
      <c r="CE52" s="132"/>
      <c r="CF52" s="132"/>
      <c r="CG52" s="133">
        <v>1</v>
      </c>
      <c r="CH52" s="134">
        <f>IF(Q52=0,"",IF(CG52=0,"",(CG52/Q52)))</f>
        <v>0.1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1</v>
      </c>
      <c r="CQ52" s="141">
        <v>5000</v>
      </c>
      <c r="CR52" s="141">
        <v>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159</v>
      </c>
      <c r="C53" s="189" t="s">
        <v>58</v>
      </c>
      <c r="D53" s="189"/>
      <c r="E53" s="189" t="s">
        <v>103</v>
      </c>
      <c r="F53" s="189" t="s">
        <v>103</v>
      </c>
      <c r="G53" s="189" t="s">
        <v>66</v>
      </c>
      <c r="H53" s="89"/>
      <c r="I53" s="89"/>
      <c r="J53" s="89"/>
      <c r="K53" s="181"/>
      <c r="L53" s="80">
        <v>34</v>
      </c>
      <c r="M53" s="80">
        <v>20</v>
      </c>
      <c r="N53" s="80">
        <v>7</v>
      </c>
      <c r="O53" s="91">
        <v>2</v>
      </c>
      <c r="P53" s="92">
        <v>0</v>
      </c>
      <c r="Q53" s="93">
        <f>O53+P53</f>
        <v>2</v>
      </c>
      <c r="R53" s="81">
        <f>IFERROR(Q53/N53,"-")</f>
        <v>0.28571428571429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2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</v>
      </c>
      <c r="B54" s="189" t="s">
        <v>160</v>
      </c>
      <c r="C54" s="189" t="s">
        <v>58</v>
      </c>
      <c r="D54" s="189"/>
      <c r="E54" s="189" t="s">
        <v>161</v>
      </c>
      <c r="F54" s="189" t="s">
        <v>144</v>
      </c>
      <c r="G54" s="189" t="s">
        <v>61</v>
      </c>
      <c r="H54" s="89" t="s">
        <v>162</v>
      </c>
      <c r="I54" s="89" t="s">
        <v>163</v>
      </c>
      <c r="J54" s="190" t="s">
        <v>164</v>
      </c>
      <c r="K54" s="181">
        <v>120000</v>
      </c>
      <c r="L54" s="80">
        <v>0</v>
      </c>
      <c r="M54" s="80">
        <v>0</v>
      </c>
      <c r="N54" s="80">
        <v>0</v>
      </c>
      <c r="O54" s="91">
        <v>10</v>
      </c>
      <c r="P54" s="92">
        <v>0</v>
      </c>
      <c r="Q54" s="93">
        <f>O54+P54</f>
        <v>10</v>
      </c>
      <c r="R54" s="81" t="str">
        <f>IFERROR(Q54/N54,"-")</f>
        <v>-</v>
      </c>
      <c r="S54" s="80">
        <v>1</v>
      </c>
      <c r="T54" s="80">
        <v>0</v>
      </c>
      <c r="U54" s="81">
        <f>IFERROR(T54/(Q54),"-")</f>
        <v>0</v>
      </c>
      <c r="V54" s="82">
        <f>IFERROR(K54/SUM(Q54:Q55),"-")</f>
        <v>10909.090909091</v>
      </c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>
        <f>SUM(Y54:Y55)-SUM(K54:K55)</f>
        <v>-120000</v>
      </c>
      <c r="AC54" s="85">
        <f>SUM(Y54:Y55)/SUM(K54:K55)</f>
        <v>0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3</v>
      </c>
      <c r="BG54" s="113">
        <f>IF(Q54=0,"",IF(BF54=0,"",(BF54/Q54)))</f>
        <v>0.3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5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0.1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1</v>
      </c>
      <c r="CH54" s="134">
        <f>IF(Q54=0,"",IF(CG54=0,"",(CG54/Q54)))</f>
        <v>0.1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165</v>
      </c>
      <c r="C55" s="189" t="s">
        <v>58</v>
      </c>
      <c r="D55" s="189"/>
      <c r="E55" s="189" t="s">
        <v>161</v>
      </c>
      <c r="F55" s="189" t="s">
        <v>144</v>
      </c>
      <c r="G55" s="189" t="s">
        <v>66</v>
      </c>
      <c r="H55" s="89"/>
      <c r="I55" s="89"/>
      <c r="J55" s="89"/>
      <c r="K55" s="181"/>
      <c r="L55" s="80">
        <v>16</v>
      </c>
      <c r="M55" s="80">
        <v>12</v>
      </c>
      <c r="N55" s="80">
        <v>9</v>
      </c>
      <c r="O55" s="91">
        <v>1</v>
      </c>
      <c r="P55" s="92">
        <v>0</v>
      </c>
      <c r="Q55" s="93">
        <f>O55+P55</f>
        <v>1</v>
      </c>
      <c r="R55" s="81">
        <f>IFERROR(Q55/N55,"-")</f>
        <v>0.11111111111111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1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4.6866666666667</v>
      </c>
      <c r="B56" s="189" t="s">
        <v>166</v>
      </c>
      <c r="C56" s="189" t="s">
        <v>58</v>
      </c>
      <c r="D56" s="189"/>
      <c r="E56" s="189" t="s">
        <v>100</v>
      </c>
      <c r="F56" s="189" t="s">
        <v>101</v>
      </c>
      <c r="G56" s="189" t="s">
        <v>61</v>
      </c>
      <c r="H56" s="89" t="s">
        <v>128</v>
      </c>
      <c r="I56" s="89" t="s">
        <v>163</v>
      </c>
      <c r="J56" s="191" t="s">
        <v>167</v>
      </c>
      <c r="K56" s="181">
        <v>150000</v>
      </c>
      <c r="L56" s="80">
        <v>0</v>
      </c>
      <c r="M56" s="80">
        <v>0</v>
      </c>
      <c r="N56" s="80">
        <v>0</v>
      </c>
      <c r="O56" s="91">
        <v>13</v>
      </c>
      <c r="P56" s="92">
        <v>0</v>
      </c>
      <c r="Q56" s="93">
        <f>O56+P56</f>
        <v>13</v>
      </c>
      <c r="R56" s="81" t="str">
        <f>IFERROR(Q56/N56,"-")</f>
        <v>-</v>
      </c>
      <c r="S56" s="80">
        <v>1</v>
      </c>
      <c r="T56" s="80">
        <v>2</v>
      </c>
      <c r="U56" s="81">
        <f>IFERROR(T56/(Q56),"-")</f>
        <v>0.15384615384615</v>
      </c>
      <c r="V56" s="82">
        <f>IFERROR(K56/SUM(Q56:Q57),"-")</f>
        <v>10714.285714286</v>
      </c>
      <c r="W56" s="83">
        <v>3</v>
      </c>
      <c r="X56" s="81">
        <f>IF(Q56=0,"-",W56/Q56)</f>
        <v>0.23076923076923</v>
      </c>
      <c r="Y56" s="186">
        <v>703000</v>
      </c>
      <c r="Z56" s="187">
        <f>IFERROR(Y56/Q56,"-")</f>
        <v>54076.923076923</v>
      </c>
      <c r="AA56" s="187">
        <f>IFERROR(Y56/W56,"-")</f>
        <v>234333.33333333</v>
      </c>
      <c r="AB56" s="181">
        <f>SUM(Y56:Y57)-SUM(K56:K57)</f>
        <v>553000</v>
      </c>
      <c r="AC56" s="85">
        <f>SUM(Y56:Y57)/SUM(K56:K57)</f>
        <v>4.6866666666667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3</v>
      </c>
      <c r="BG56" s="113">
        <f>IF(Q56=0,"",IF(BF56=0,"",(BF56/Q56)))</f>
        <v>0.23076923076923</v>
      </c>
      <c r="BH56" s="112">
        <v>1</v>
      </c>
      <c r="BI56" s="114">
        <f>IFERROR(BH56/BF56,"-")</f>
        <v>0.33333333333333</v>
      </c>
      <c r="BJ56" s="115">
        <v>11000</v>
      </c>
      <c r="BK56" s="116">
        <f>IFERROR(BJ56/BF56,"-")</f>
        <v>3666.6666666667</v>
      </c>
      <c r="BL56" s="117"/>
      <c r="BM56" s="117"/>
      <c r="BN56" s="117">
        <v>1</v>
      </c>
      <c r="BO56" s="119">
        <v>6</v>
      </c>
      <c r="BP56" s="120">
        <f>IF(Q56=0,"",IF(BO56=0,"",(BO56/Q56)))</f>
        <v>0.46153846153846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0.15384615384615</v>
      </c>
      <c r="BZ56" s="128">
        <v>1</v>
      </c>
      <c r="CA56" s="129">
        <f>IFERROR(BZ56/BX56,"-")</f>
        <v>0.5</v>
      </c>
      <c r="CB56" s="130">
        <v>687000</v>
      </c>
      <c r="CC56" s="131">
        <f>IFERROR(CB56/BX56,"-")</f>
        <v>343500</v>
      </c>
      <c r="CD56" s="132"/>
      <c r="CE56" s="132"/>
      <c r="CF56" s="132">
        <v>1</v>
      </c>
      <c r="CG56" s="133">
        <v>2</v>
      </c>
      <c r="CH56" s="134">
        <f>IF(Q56=0,"",IF(CG56=0,"",(CG56/Q56)))</f>
        <v>0.15384615384615</v>
      </c>
      <c r="CI56" s="135">
        <v>1</v>
      </c>
      <c r="CJ56" s="136">
        <f>IFERROR(CI56/CG56,"-")</f>
        <v>0.5</v>
      </c>
      <c r="CK56" s="137">
        <v>5000</v>
      </c>
      <c r="CL56" s="138">
        <f>IFERROR(CK56/CG56,"-")</f>
        <v>2500</v>
      </c>
      <c r="CM56" s="139">
        <v>1</v>
      </c>
      <c r="CN56" s="139"/>
      <c r="CO56" s="139"/>
      <c r="CP56" s="140">
        <v>3</v>
      </c>
      <c r="CQ56" s="141">
        <v>703000</v>
      </c>
      <c r="CR56" s="141">
        <v>687000</v>
      </c>
      <c r="CS56" s="141"/>
      <c r="CT56" s="142" t="str">
        <f>IF(AND(CR56=0,CS56=0),"",IF(AND(CR56&lt;=100000,CS56&lt;=100000),"",IF(CR56/CQ56&gt;0.7,"男高",IF(CS56/CQ56&gt;0.7,"女高",""))))</f>
        <v>男高</v>
      </c>
    </row>
    <row r="57" spans="1:99">
      <c r="A57" s="79"/>
      <c r="B57" s="189" t="s">
        <v>168</v>
      </c>
      <c r="C57" s="189" t="s">
        <v>58</v>
      </c>
      <c r="D57" s="189"/>
      <c r="E57" s="189" t="s">
        <v>100</v>
      </c>
      <c r="F57" s="189" t="s">
        <v>101</v>
      </c>
      <c r="G57" s="189" t="s">
        <v>66</v>
      </c>
      <c r="H57" s="89"/>
      <c r="I57" s="89"/>
      <c r="J57" s="89"/>
      <c r="K57" s="181"/>
      <c r="L57" s="80">
        <v>22</v>
      </c>
      <c r="M57" s="80">
        <v>12</v>
      </c>
      <c r="N57" s="80">
        <v>8</v>
      </c>
      <c r="O57" s="91">
        <v>1</v>
      </c>
      <c r="P57" s="92">
        <v>0</v>
      </c>
      <c r="Q57" s="93">
        <f>O57+P57</f>
        <v>1</v>
      </c>
      <c r="R57" s="81">
        <f>IFERROR(Q57/N57,"-")</f>
        <v>0.125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1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0.02</v>
      </c>
      <c r="B58" s="189" t="s">
        <v>169</v>
      </c>
      <c r="C58" s="189" t="s">
        <v>58</v>
      </c>
      <c r="D58" s="189"/>
      <c r="E58" s="189" t="s">
        <v>97</v>
      </c>
      <c r="F58" s="189" t="s">
        <v>98</v>
      </c>
      <c r="G58" s="189" t="s">
        <v>61</v>
      </c>
      <c r="H58" s="89" t="s">
        <v>62</v>
      </c>
      <c r="I58" s="89" t="s">
        <v>170</v>
      </c>
      <c r="J58" s="190" t="s">
        <v>171</v>
      </c>
      <c r="K58" s="181">
        <v>150000</v>
      </c>
      <c r="L58" s="80">
        <v>0</v>
      </c>
      <c r="M58" s="80">
        <v>0</v>
      </c>
      <c r="N58" s="80">
        <v>0</v>
      </c>
      <c r="O58" s="91">
        <v>15</v>
      </c>
      <c r="P58" s="92">
        <v>0</v>
      </c>
      <c r="Q58" s="93">
        <f>O58+P58</f>
        <v>15</v>
      </c>
      <c r="R58" s="81" t="str">
        <f>IFERROR(Q58/N58,"-")</f>
        <v>-</v>
      </c>
      <c r="S58" s="80">
        <v>0</v>
      </c>
      <c r="T58" s="80">
        <v>1</v>
      </c>
      <c r="U58" s="81">
        <f>IFERROR(T58/(Q58),"-")</f>
        <v>0.066666666666667</v>
      </c>
      <c r="V58" s="82">
        <f>IFERROR(K58/SUM(Q58:Q59),"-")</f>
        <v>7894.7368421053</v>
      </c>
      <c r="W58" s="83">
        <v>1</v>
      </c>
      <c r="X58" s="81">
        <f>IF(Q58=0,"-",W58/Q58)</f>
        <v>0.066666666666667</v>
      </c>
      <c r="Y58" s="186">
        <v>3000</v>
      </c>
      <c r="Z58" s="187">
        <f>IFERROR(Y58/Q58,"-")</f>
        <v>200</v>
      </c>
      <c r="AA58" s="187">
        <f>IFERROR(Y58/W58,"-")</f>
        <v>3000</v>
      </c>
      <c r="AB58" s="181">
        <f>SUM(Y58:Y59)-SUM(K58:K59)</f>
        <v>-147000</v>
      </c>
      <c r="AC58" s="85">
        <f>SUM(Y58:Y59)/SUM(K58:K59)</f>
        <v>0.02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3</v>
      </c>
      <c r="AO58" s="101">
        <f>IF(Q58=0,"",IF(AN58=0,"",(AN58/Q58)))</f>
        <v>0.2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4</v>
      </c>
      <c r="BG58" s="113">
        <f>IF(Q58=0,"",IF(BF58=0,"",(BF58/Q58)))</f>
        <v>0.26666666666667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5</v>
      </c>
      <c r="BP58" s="120">
        <f>IF(Q58=0,"",IF(BO58=0,"",(BO58/Q58)))</f>
        <v>0.33333333333333</v>
      </c>
      <c r="BQ58" s="121">
        <v>1</v>
      </c>
      <c r="BR58" s="122">
        <f>IFERROR(BQ58/BO58,"-")</f>
        <v>0.2</v>
      </c>
      <c r="BS58" s="123">
        <v>3000</v>
      </c>
      <c r="BT58" s="124">
        <f>IFERROR(BS58/BO58,"-")</f>
        <v>600</v>
      </c>
      <c r="BU58" s="125">
        <v>1</v>
      </c>
      <c r="BV58" s="125"/>
      <c r="BW58" s="125"/>
      <c r="BX58" s="126">
        <v>1</v>
      </c>
      <c r="BY58" s="127">
        <f>IF(Q58=0,"",IF(BX58=0,"",(BX58/Q58)))</f>
        <v>0.066666666666667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>
        <v>2</v>
      </c>
      <c r="CH58" s="134">
        <f>IF(Q58=0,"",IF(CG58=0,"",(CG58/Q58)))</f>
        <v>0.13333333333333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1</v>
      </c>
      <c r="CQ58" s="141">
        <v>3000</v>
      </c>
      <c r="CR58" s="141">
        <v>3000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172</v>
      </c>
      <c r="C59" s="189" t="s">
        <v>58</v>
      </c>
      <c r="D59" s="189"/>
      <c r="E59" s="189" t="s">
        <v>97</v>
      </c>
      <c r="F59" s="189" t="s">
        <v>98</v>
      </c>
      <c r="G59" s="189" t="s">
        <v>66</v>
      </c>
      <c r="H59" s="89"/>
      <c r="I59" s="89"/>
      <c r="J59" s="89"/>
      <c r="K59" s="181"/>
      <c r="L59" s="80">
        <v>23</v>
      </c>
      <c r="M59" s="80">
        <v>17</v>
      </c>
      <c r="N59" s="80">
        <v>19</v>
      </c>
      <c r="O59" s="91">
        <v>4</v>
      </c>
      <c r="P59" s="92">
        <v>0</v>
      </c>
      <c r="Q59" s="93">
        <f>O59+P59</f>
        <v>4</v>
      </c>
      <c r="R59" s="81">
        <f>IFERROR(Q59/N59,"-")</f>
        <v>0.21052631578947</v>
      </c>
      <c r="S59" s="80">
        <v>0</v>
      </c>
      <c r="T59" s="80">
        <v>1</v>
      </c>
      <c r="U59" s="81">
        <f>IFERROR(T59/(Q59),"-")</f>
        <v>0.25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0.25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3</v>
      </c>
      <c r="CH59" s="134">
        <f>IF(Q59=0,"",IF(CG59=0,"",(CG59/Q59)))</f>
        <v>0.75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0.29333333333333</v>
      </c>
      <c r="B60" s="189" t="s">
        <v>173</v>
      </c>
      <c r="C60" s="189" t="s">
        <v>58</v>
      </c>
      <c r="D60" s="189"/>
      <c r="E60" s="189" t="s">
        <v>123</v>
      </c>
      <c r="F60" s="189" t="s">
        <v>124</v>
      </c>
      <c r="G60" s="189" t="s">
        <v>61</v>
      </c>
      <c r="H60" s="89" t="s">
        <v>62</v>
      </c>
      <c r="I60" s="89" t="s">
        <v>170</v>
      </c>
      <c r="J60" s="191" t="s">
        <v>167</v>
      </c>
      <c r="K60" s="181">
        <v>150000</v>
      </c>
      <c r="L60" s="80">
        <v>0</v>
      </c>
      <c r="M60" s="80">
        <v>0</v>
      </c>
      <c r="N60" s="80">
        <v>0</v>
      </c>
      <c r="O60" s="91">
        <v>7</v>
      </c>
      <c r="P60" s="92">
        <v>0</v>
      </c>
      <c r="Q60" s="93">
        <f>O60+P60</f>
        <v>7</v>
      </c>
      <c r="R60" s="81" t="str">
        <f>IFERROR(Q60/N60,"-")</f>
        <v>-</v>
      </c>
      <c r="S60" s="80">
        <v>0</v>
      </c>
      <c r="T60" s="80">
        <v>1</v>
      </c>
      <c r="U60" s="81">
        <f>IFERROR(T60/(Q60),"-")</f>
        <v>0.14285714285714</v>
      </c>
      <c r="V60" s="82">
        <f>IFERROR(K60/SUM(Q60:Q61),"-")</f>
        <v>21428.571428571</v>
      </c>
      <c r="W60" s="83">
        <v>1</v>
      </c>
      <c r="X60" s="81">
        <f>IF(Q60=0,"-",W60/Q60)</f>
        <v>0.14285714285714</v>
      </c>
      <c r="Y60" s="186">
        <v>44000</v>
      </c>
      <c r="Z60" s="187">
        <f>IFERROR(Y60/Q60,"-")</f>
        <v>6285.7142857143</v>
      </c>
      <c r="AA60" s="187">
        <f>IFERROR(Y60/W60,"-")</f>
        <v>44000</v>
      </c>
      <c r="AB60" s="181">
        <f>SUM(Y60:Y61)-SUM(K60:K61)</f>
        <v>-106000</v>
      </c>
      <c r="AC60" s="85">
        <f>SUM(Y60:Y61)/SUM(K60:K61)</f>
        <v>0.29333333333333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0.28571428571429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3</v>
      </c>
      <c r="BP60" s="120">
        <f>IF(Q60=0,"",IF(BO60=0,"",(BO60/Q60)))</f>
        <v>0.42857142857143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0.28571428571429</v>
      </c>
      <c r="BZ60" s="128">
        <v>1</v>
      </c>
      <c r="CA60" s="129">
        <f>IFERROR(BZ60/BX60,"-")</f>
        <v>0.5</v>
      </c>
      <c r="CB60" s="130">
        <v>44000</v>
      </c>
      <c r="CC60" s="131">
        <f>IFERROR(CB60/BX60,"-")</f>
        <v>22000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44000</v>
      </c>
      <c r="CR60" s="141">
        <v>44000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174</v>
      </c>
      <c r="C61" s="189" t="s">
        <v>58</v>
      </c>
      <c r="D61" s="189"/>
      <c r="E61" s="189" t="s">
        <v>123</v>
      </c>
      <c r="F61" s="189" t="s">
        <v>124</v>
      </c>
      <c r="G61" s="189" t="s">
        <v>66</v>
      </c>
      <c r="H61" s="89"/>
      <c r="I61" s="89"/>
      <c r="J61" s="89"/>
      <c r="K61" s="181"/>
      <c r="L61" s="80">
        <v>4</v>
      </c>
      <c r="M61" s="80">
        <v>3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175</v>
      </c>
      <c r="C62" s="189" t="s">
        <v>58</v>
      </c>
      <c r="D62" s="189"/>
      <c r="E62" s="189" t="s">
        <v>97</v>
      </c>
      <c r="F62" s="189" t="s">
        <v>98</v>
      </c>
      <c r="G62" s="189" t="s">
        <v>61</v>
      </c>
      <c r="H62" s="89" t="s">
        <v>105</v>
      </c>
      <c r="I62" s="89" t="s">
        <v>176</v>
      </c>
      <c r="J62" s="191" t="s">
        <v>177</v>
      </c>
      <c r="K62" s="181">
        <v>190000</v>
      </c>
      <c r="L62" s="80">
        <v>0</v>
      </c>
      <c r="M62" s="80">
        <v>0</v>
      </c>
      <c r="N62" s="80">
        <v>0</v>
      </c>
      <c r="O62" s="91">
        <v>8</v>
      </c>
      <c r="P62" s="92">
        <v>0</v>
      </c>
      <c r="Q62" s="93">
        <f>O62+P62</f>
        <v>8</v>
      </c>
      <c r="R62" s="81" t="str">
        <f>IFERROR(Q62/N62,"-")</f>
        <v>-</v>
      </c>
      <c r="S62" s="80">
        <v>0</v>
      </c>
      <c r="T62" s="80">
        <v>2</v>
      </c>
      <c r="U62" s="81">
        <f>IFERROR(T62/(Q62),"-")</f>
        <v>0.25</v>
      </c>
      <c r="V62" s="82">
        <f>IFERROR(K62/SUM(Q62:Q63),"-")</f>
        <v>21111.111111111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-190000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3</v>
      </c>
      <c r="BG62" s="113">
        <f>IF(Q62=0,"",IF(BF62=0,"",(BF62/Q62)))</f>
        <v>0.375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4</v>
      </c>
      <c r="BP62" s="120">
        <f>IF(Q62=0,"",IF(BO62=0,"",(BO62/Q62)))</f>
        <v>0.5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0.125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178</v>
      </c>
      <c r="C63" s="189" t="s">
        <v>58</v>
      </c>
      <c r="D63" s="189"/>
      <c r="E63" s="189" t="s">
        <v>97</v>
      </c>
      <c r="F63" s="189" t="s">
        <v>98</v>
      </c>
      <c r="G63" s="189" t="s">
        <v>66</v>
      </c>
      <c r="H63" s="89"/>
      <c r="I63" s="89"/>
      <c r="J63" s="89"/>
      <c r="K63" s="181"/>
      <c r="L63" s="80">
        <v>4</v>
      </c>
      <c r="M63" s="80">
        <v>3</v>
      </c>
      <c r="N63" s="80">
        <v>1</v>
      </c>
      <c r="O63" s="91">
        <v>1</v>
      </c>
      <c r="P63" s="92">
        <v>0</v>
      </c>
      <c r="Q63" s="93">
        <f>O63+P63</f>
        <v>1</v>
      </c>
      <c r="R63" s="81">
        <f>IFERROR(Q63/N63,"-")</f>
        <v>1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1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0.075</v>
      </c>
      <c r="B64" s="189" t="s">
        <v>179</v>
      </c>
      <c r="C64" s="189" t="s">
        <v>58</v>
      </c>
      <c r="D64" s="189"/>
      <c r="E64" s="189" t="s">
        <v>180</v>
      </c>
      <c r="F64" s="189" t="s">
        <v>181</v>
      </c>
      <c r="G64" s="189" t="s">
        <v>61</v>
      </c>
      <c r="H64" s="89" t="s">
        <v>89</v>
      </c>
      <c r="I64" s="89" t="s">
        <v>182</v>
      </c>
      <c r="J64" s="190" t="s">
        <v>164</v>
      </c>
      <c r="K64" s="181">
        <v>80000</v>
      </c>
      <c r="L64" s="80">
        <v>0</v>
      </c>
      <c r="M64" s="80">
        <v>0</v>
      </c>
      <c r="N64" s="80">
        <v>0</v>
      </c>
      <c r="O64" s="91">
        <v>1</v>
      </c>
      <c r="P64" s="92">
        <v>0</v>
      </c>
      <c r="Q64" s="93">
        <f>O64+P64</f>
        <v>1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>
        <f>IFERROR(K64/SUM(Q64:Q68),"-")</f>
        <v>8000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SUM(Y64:Y68)-SUM(K64:K68)</f>
        <v>-74000</v>
      </c>
      <c r="AC64" s="85">
        <f>SUM(Y64:Y68)/SUM(K64:K68)</f>
        <v>0.075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183</v>
      </c>
      <c r="C65" s="189" t="s">
        <v>58</v>
      </c>
      <c r="D65" s="189"/>
      <c r="E65" s="189" t="s">
        <v>184</v>
      </c>
      <c r="F65" s="189" t="s">
        <v>185</v>
      </c>
      <c r="G65" s="189" t="s">
        <v>61</v>
      </c>
      <c r="H65" s="89" t="s">
        <v>89</v>
      </c>
      <c r="I65" s="89" t="s">
        <v>182</v>
      </c>
      <c r="J65" s="190" t="s">
        <v>186</v>
      </c>
      <c r="K65" s="181"/>
      <c r="L65" s="80">
        <v>0</v>
      </c>
      <c r="M65" s="80">
        <v>0</v>
      </c>
      <c r="N65" s="80">
        <v>0</v>
      </c>
      <c r="O65" s="91">
        <v>3</v>
      </c>
      <c r="P65" s="92">
        <v>0</v>
      </c>
      <c r="Q65" s="93">
        <f>O65+P65</f>
        <v>3</v>
      </c>
      <c r="R65" s="81" t="str">
        <f>IFERROR(Q65/N65,"-")</f>
        <v>-</v>
      </c>
      <c r="S65" s="80">
        <v>0</v>
      </c>
      <c r="T65" s="80">
        <v>1</v>
      </c>
      <c r="U65" s="81">
        <f>IFERROR(T65/(Q65),"-")</f>
        <v>0.33333333333333</v>
      </c>
      <c r="V65" s="82"/>
      <c r="W65" s="83">
        <v>1</v>
      </c>
      <c r="X65" s="81">
        <f>IF(Q65=0,"-",W65/Q65)</f>
        <v>0.33333333333333</v>
      </c>
      <c r="Y65" s="186">
        <v>6000</v>
      </c>
      <c r="Z65" s="187">
        <f>IFERROR(Y65/Q65,"-")</f>
        <v>2000</v>
      </c>
      <c r="AA65" s="187">
        <f>IFERROR(Y65/W65,"-")</f>
        <v>6000</v>
      </c>
      <c r="AB65" s="181"/>
      <c r="AC65" s="85"/>
      <c r="AD65" s="78"/>
      <c r="AE65" s="94">
        <v>1</v>
      </c>
      <c r="AF65" s="95">
        <f>IF(Q65=0,"",IF(AE65=0,"",(AE65/Q65)))</f>
        <v>0.33333333333333</v>
      </c>
      <c r="AG65" s="94"/>
      <c r="AH65" s="96">
        <f>IFERROR(AG65/AE65,"-")</f>
        <v>0</v>
      </c>
      <c r="AI65" s="97"/>
      <c r="AJ65" s="98">
        <f>IFERROR(AI65/AE65,"-")</f>
        <v>0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0.33333333333333</v>
      </c>
      <c r="AY65" s="106"/>
      <c r="AZ65" s="108">
        <f>IFERROR(AY65/AW65,"-")</f>
        <v>0</v>
      </c>
      <c r="BA65" s="109"/>
      <c r="BB65" s="110">
        <f>IFERROR(BA65/AW65,"-")</f>
        <v>0</v>
      </c>
      <c r="BC65" s="111"/>
      <c r="BD65" s="111"/>
      <c r="BE65" s="111"/>
      <c r="BF65" s="112">
        <v>1</v>
      </c>
      <c r="BG65" s="113">
        <f>IF(Q65=0,"",IF(BF65=0,"",(BF65/Q65)))</f>
        <v>0.33333333333333</v>
      </c>
      <c r="BH65" s="112">
        <v>1</v>
      </c>
      <c r="BI65" s="114">
        <f>IFERROR(BH65/BF65,"-")</f>
        <v>1</v>
      </c>
      <c r="BJ65" s="115">
        <v>6000</v>
      </c>
      <c r="BK65" s="116">
        <f>IFERROR(BJ65/BF65,"-")</f>
        <v>6000</v>
      </c>
      <c r="BL65" s="117"/>
      <c r="BM65" s="117">
        <v>1</v>
      </c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6000</v>
      </c>
      <c r="CR65" s="141">
        <v>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187</v>
      </c>
      <c r="C66" s="189" t="s">
        <v>58</v>
      </c>
      <c r="D66" s="189"/>
      <c r="E66" s="189" t="s">
        <v>188</v>
      </c>
      <c r="F66" s="189" t="s">
        <v>189</v>
      </c>
      <c r="G66" s="189" t="s">
        <v>61</v>
      </c>
      <c r="H66" s="89" t="s">
        <v>89</v>
      </c>
      <c r="I66" s="89" t="s">
        <v>182</v>
      </c>
      <c r="J66" s="190" t="s">
        <v>190</v>
      </c>
      <c r="K66" s="181"/>
      <c r="L66" s="80">
        <v>0</v>
      </c>
      <c r="M66" s="80">
        <v>0</v>
      </c>
      <c r="N66" s="80">
        <v>0</v>
      </c>
      <c r="O66" s="91">
        <v>4</v>
      </c>
      <c r="P66" s="92">
        <v>0</v>
      </c>
      <c r="Q66" s="93">
        <f>O66+P66</f>
        <v>4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0.25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0.25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0.25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2</v>
      </c>
      <c r="BY66" s="127">
        <f>IF(Q66=0,"",IF(BX66=0,"",(BX66/Q66)))</f>
        <v>0.5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191</v>
      </c>
      <c r="C67" s="189" t="s">
        <v>58</v>
      </c>
      <c r="D67" s="189"/>
      <c r="E67" s="189" t="s">
        <v>192</v>
      </c>
      <c r="F67" s="189" t="s">
        <v>193</v>
      </c>
      <c r="G67" s="189" t="s">
        <v>61</v>
      </c>
      <c r="H67" s="89" t="s">
        <v>89</v>
      </c>
      <c r="I67" s="89" t="s">
        <v>182</v>
      </c>
      <c r="J67" s="190" t="s">
        <v>171</v>
      </c>
      <c r="K67" s="181"/>
      <c r="L67" s="80">
        <v>0</v>
      </c>
      <c r="M67" s="80">
        <v>0</v>
      </c>
      <c r="N67" s="80">
        <v>0</v>
      </c>
      <c r="O67" s="91">
        <v>2</v>
      </c>
      <c r="P67" s="92">
        <v>0</v>
      </c>
      <c r="Q67" s="93">
        <f>O67+P67</f>
        <v>2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194</v>
      </c>
      <c r="C68" s="189" t="s">
        <v>58</v>
      </c>
      <c r="D68" s="189"/>
      <c r="E68" s="189" t="s">
        <v>103</v>
      </c>
      <c r="F68" s="189" t="s">
        <v>103</v>
      </c>
      <c r="G68" s="189" t="s">
        <v>66</v>
      </c>
      <c r="H68" s="89" t="s">
        <v>195</v>
      </c>
      <c r="I68" s="89"/>
      <c r="J68" s="89"/>
      <c r="K68" s="181"/>
      <c r="L68" s="80">
        <v>24</v>
      </c>
      <c r="M68" s="80">
        <v>10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30"/>
      <c r="B69" s="86"/>
      <c r="C69" s="86"/>
      <c r="D69" s="87"/>
      <c r="E69" s="87"/>
      <c r="F69" s="87"/>
      <c r="G69" s="88"/>
      <c r="H69" s="89"/>
      <c r="I69" s="89"/>
      <c r="J69" s="89"/>
      <c r="K69" s="182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58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30"/>
      <c r="B70" s="37"/>
      <c r="C70" s="37"/>
      <c r="D70" s="21"/>
      <c r="E70" s="21"/>
      <c r="F70" s="21"/>
      <c r="G70" s="22"/>
      <c r="H70" s="36"/>
      <c r="I70" s="36"/>
      <c r="J70" s="74"/>
      <c r="K70" s="183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60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19">
        <f>AC71</f>
        <v>0.5326706231454</v>
      </c>
      <c r="B71" s="39"/>
      <c r="C71" s="39"/>
      <c r="D71" s="39"/>
      <c r="E71" s="39"/>
      <c r="F71" s="39"/>
      <c r="G71" s="39"/>
      <c r="H71" s="40" t="s">
        <v>196</v>
      </c>
      <c r="I71" s="40"/>
      <c r="J71" s="40"/>
      <c r="K71" s="184">
        <f>SUM(K6:K70)</f>
        <v>3370000</v>
      </c>
      <c r="L71" s="41">
        <f>SUM(L6:L70)</f>
        <v>416</v>
      </c>
      <c r="M71" s="41">
        <f>SUM(M6:M70)</f>
        <v>230</v>
      </c>
      <c r="N71" s="41">
        <f>SUM(N6:N70)</f>
        <v>109</v>
      </c>
      <c r="O71" s="41">
        <f>SUM(O6:O70)</f>
        <v>266</v>
      </c>
      <c r="P71" s="41">
        <f>SUM(P6:P70)</f>
        <v>0</v>
      </c>
      <c r="Q71" s="41">
        <f>SUM(Q6:Q70)</f>
        <v>266</v>
      </c>
      <c r="R71" s="42">
        <f>IFERROR(Q71/N71,"-")</f>
        <v>2.4403669724771</v>
      </c>
      <c r="S71" s="77">
        <f>SUM(S6:S70)</f>
        <v>21</v>
      </c>
      <c r="T71" s="77">
        <f>SUM(T6:T70)</f>
        <v>36</v>
      </c>
      <c r="U71" s="42">
        <f>IFERROR(S71/Q71,"-")</f>
        <v>0.078947368421053</v>
      </c>
      <c r="V71" s="43">
        <f>IFERROR(K71/Q71,"-")</f>
        <v>12669.172932331</v>
      </c>
      <c r="W71" s="44">
        <f>SUM(W6:W70)</f>
        <v>29</v>
      </c>
      <c r="X71" s="42">
        <f>IFERROR(W71/Q71,"-")</f>
        <v>0.10902255639098</v>
      </c>
      <c r="Y71" s="184">
        <f>SUM(Y6:Y70)</f>
        <v>1795100</v>
      </c>
      <c r="Z71" s="184">
        <f>IFERROR(Y71/Q71,"-")</f>
        <v>6748.4962406015</v>
      </c>
      <c r="AA71" s="184">
        <f>IFERROR(Y71/W71,"-")</f>
        <v>61900</v>
      </c>
      <c r="AB71" s="184">
        <f>Y71-K71</f>
        <v>-1574900</v>
      </c>
      <c r="AC71" s="46">
        <f>Y71/K71</f>
        <v>0.5326706231454</v>
      </c>
      <c r="AD71" s="59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2"/>
    <mergeCell ref="K38:K42"/>
    <mergeCell ref="V38:V42"/>
    <mergeCell ref="AB38:AB42"/>
    <mergeCell ref="AC38:AC42"/>
    <mergeCell ref="A43:A49"/>
    <mergeCell ref="K43:K49"/>
    <mergeCell ref="V43:V49"/>
    <mergeCell ref="AB43:AB49"/>
    <mergeCell ref="AC43:AC49"/>
    <mergeCell ref="A50:A53"/>
    <mergeCell ref="K50:K53"/>
    <mergeCell ref="V50:V53"/>
    <mergeCell ref="AB50:AB53"/>
    <mergeCell ref="AC50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8"/>
    <mergeCell ref="K64:K68"/>
    <mergeCell ref="V64:V68"/>
    <mergeCell ref="AB64:AB68"/>
    <mergeCell ref="AC64:AC6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5.52</v>
      </c>
      <c r="B6" s="189" t="s">
        <v>198</v>
      </c>
      <c r="C6" s="189" t="s">
        <v>199</v>
      </c>
      <c r="D6" s="189" t="s">
        <v>200</v>
      </c>
      <c r="E6" s="189" t="s">
        <v>201</v>
      </c>
      <c r="F6" s="189"/>
      <c r="G6" s="189" t="s">
        <v>61</v>
      </c>
      <c r="H6" s="89" t="s">
        <v>202</v>
      </c>
      <c r="I6" s="89" t="s">
        <v>203</v>
      </c>
      <c r="J6" s="89" t="s">
        <v>204</v>
      </c>
      <c r="K6" s="181">
        <v>75000</v>
      </c>
      <c r="L6" s="80">
        <v>0</v>
      </c>
      <c r="M6" s="80">
        <v>0</v>
      </c>
      <c r="N6" s="80">
        <v>0</v>
      </c>
      <c r="O6" s="91">
        <v>33</v>
      </c>
      <c r="P6" s="92">
        <v>0</v>
      </c>
      <c r="Q6" s="93">
        <f>O6+P6</f>
        <v>33</v>
      </c>
      <c r="R6" s="81" t="str">
        <f>IFERROR(Q6/N6,"-")</f>
        <v>-</v>
      </c>
      <c r="S6" s="80">
        <v>3</v>
      </c>
      <c r="T6" s="80">
        <v>3</v>
      </c>
      <c r="U6" s="81">
        <f>IFERROR(T6/(Q6),"-")</f>
        <v>0.090909090909091</v>
      </c>
      <c r="V6" s="82">
        <f>IFERROR(K6/SUM(Q6:Q7),"-")</f>
        <v>1829.2682926829</v>
      </c>
      <c r="W6" s="83">
        <v>1</v>
      </c>
      <c r="X6" s="81">
        <f>IF(Q6=0,"-",W6/Q6)</f>
        <v>0.03030303030303</v>
      </c>
      <c r="Y6" s="186">
        <v>345000</v>
      </c>
      <c r="Z6" s="187">
        <f>IFERROR(Y6/Q6,"-")</f>
        <v>10454.545454545</v>
      </c>
      <c r="AA6" s="187">
        <f>IFERROR(Y6/W6,"-")</f>
        <v>345000</v>
      </c>
      <c r="AB6" s="181">
        <f>SUM(Y6:Y7)-SUM(K6:K7)</f>
        <v>339000</v>
      </c>
      <c r="AC6" s="85">
        <f>SUM(Y6:Y7)/SUM(K6:K7)</f>
        <v>5.52</v>
      </c>
      <c r="AD6" s="78"/>
      <c r="AE6" s="94">
        <v>6</v>
      </c>
      <c r="AF6" s="95">
        <f>IF(Q6=0,"",IF(AE6=0,"",(AE6/Q6)))</f>
        <v>0.18181818181818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0.24242424242424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0.12121212121212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0.15151515151515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0.090909090909091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6</v>
      </c>
      <c r="BY6" s="127">
        <f>IF(Q6=0,"",IF(BX6=0,"",(BX6/Q6)))</f>
        <v>0.18181818181818</v>
      </c>
      <c r="BZ6" s="128">
        <v>1</v>
      </c>
      <c r="CA6" s="129">
        <f>IFERROR(BZ6/BX6,"-")</f>
        <v>0.16666666666667</v>
      </c>
      <c r="CB6" s="130">
        <v>345000</v>
      </c>
      <c r="CC6" s="131">
        <f>IFERROR(CB6/BX6,"-")</f>
        <v>57500</v>
      </c>
      <c r="CD6" s="132"/>
      <c r="CE6" s="132"/>
      <c r="CF6" s="132">
        <v>1</v>
      </c>
      <c r="CG6" s="133">
        <v>1</v>
      </c>
      <c r="CH6" s="134">
        <f>IF(Q6=0,"",IF(CG6=0,"",(CG6/Q6)))</f>
        <v>0.03030303030303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345000</v>
      </c>
      <c r="CR6" s="141">
        <v>345000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205</v>
      </c>
      <c r="C7" s="189" t="s">
        <v>199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60</v>
      </c>
      <c r="M7" s="80">
        <v>32</v>
      </c>
      <c r="N7" s="80">
        <v>38</v>
      </c>
      <c r="O7" s="91">
        <v>8</v>
      </c>
      <c r="P7" s="92">
        <v>0</v>
      </c>
      <c r="Q7" s="93">
        <f>O7+P7</f>
        <v>8</v>
      </c>
      <c r="R7" s="81">
        <f>IFERROR(Q7/N7,"-")</f>
        <v>0.21052631578947</v>
      </c>
      <c r="S7" s="80">
        <v>3</v>
      </c>
      <c r="T7" s="80">
        <v>1</v>
      </c>
      <c r="U7" s="81">
        <f>IFERROR(T7/(Q7),"-")</f>
        <v>0.125</v>
      </c>
      <c r="V7" s="82"/>
      <c r="W7" s="83">
        <v>2</v>
      </c>
      <c r="X7" s="81">
        <f>IF(Q7=0,"-",W7/Q7)</f>
        <v>0.25</v>
      </c>
      <c r="Y7" s="186">
        <v>69000</v>
      </c>
      <c r="Z7" s="187">
        <f>IFERROR(Y7/Q7,"-")</f>
        <v>8625</v>
      </c>
      <c r="AA7" s="187">
        <f>IFERROR(Y7/W7,"-")</f>
        <v>34500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0.125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0.125</v>
      </c>
      <c r="BQ7" s="121">
        <v>1</v>
      </c>
      <c r="BR7" s="122">
        <f>IFERROR(BQ7/BO7,"-")</f>
        <v>1</v>
      </c>
      <c r="BS7" s="123">
        <v>20000</v>
      </c>
      <c r="BT7" s="124">
        <f>IFERROR(BS7/BO7,"-")</f>
        <v>20000</v>
      </c>
      <c r="BU7" s="125"/>
      <c r="BV7" s="125">
        <v>1</v>
      </c>
      <c r="BW7" s="125"/>
      <c r="BX7" s="126">
        <v>3</v>
      </c>
      <c r="BY7" s="127">
        <f>IF(Q7=0,"",IF(BX7=0,"",(BX7/Q7)))</f>
        <v>0.375</v>
      </c>
      <c r="BZ7" s="128">
        <v>2</v>
      </c>
      <c r="CA7" s="129">
        <f>IFERROR(BZ7/BX7,"-")</f>
        <v>0.66666666666667</v>
      </c>
      <c r="CB7" s="130">
        <v>286000</v>
      </c>
      <c r="CC7" s="131">
        <f>IFERROR(CB7/BX7,"-")</f>
        <v>95333.333333333</v>
      </c>
      <c r="CD7" s="132"/>
      <c r="CE7" s="132">
        <v>1</v>
      </c>
      <c r="CF7" s="132">
        <v>1</v>
      </c>
      <c r="CG7" s="133">
        <v>1</v>
      </c>
      <c r="CH7" s="134">
        <f>IF(Q7=0,"",IF(CG7=0,"",(CG7/Q7)))</f>
        <v>0.125</v>
      </c>
      <c r="CI7" s="135">
        <v>1</v>
      </c>
      <c r="CJ7" s="136">
        <f>IFERROR(CI7/CG7,"-")</f>
        <v>1</v>
      </c>
      <c r="CK7" s="137">
        <v>3000</v>
      </c>
      <c r="CL7" s="138">
        <f>IFERROR(CK7/CG7,"-")</f>
        <v>3000</v>
      </c>
      <c r="CM7" s="139">
        <v>1</v>
      </c>
      <c r="CN7" s="139"/>
      <c r="CO7" s="139"/>
      <c r="CP7" s="140">
        <v>2</v>
      </c>
      <c r="CQ7" s="141">
        <v>69000</v>
      </c>
      <c r="CR7" s="141">
        <v>280000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18.306666666667</v>
      </c>
      <c r="B8" s="189" t="s">
        <v>206</v>
      </c>
      <c r="C8" s="189" t="s">
        <v>199</v>
      </c>
      <c r="D8" s="189" t="s">
        <v>207</v>
      </c>
      <c r="E8" s="189" t="s">
        <v>208</v>
      </c>
      <c r="F8" s="189"/>
      <c r="G8" s="189" t="s">
        <v>209</v>
      </c>
      <c r="H8" s="89" t="s">
        <v>210</v>
      </c>
      <c r="I8" s="89" t="s">
        <v>211</v>
      </c>
      <c r="J8" s="89" t="s">
        <v>212</v>
      </c>
      <c r="K8" s="181">
        <v>75000</v>
      </c>
      <c r="L8" s="80">
        <v>65</v>
      </c>
      <c r="M8" s="80">
        <v>0</v>
      </c>
      <c r="N8" s="80">
        <v>153</v>
      </c>
      <c r="O8" s="91">
        <v>20</v>
      </c>
      <c r="P8" s="92">
        <v>0</v>
      </c>
      <c r="Q8" s="93">
        <f>O8+P8</f>
        <v>20</v>
      </c>
      <c r="R8" s="81">
        <f>IFERROR(Q8/N8,"-")</f>
        <v>0.13071895424837</v>
      </c>
      <c r="S8" s="80">
        <v>5</v>
      </c>
      <c r="T8" s="80">
        <v>4</v>
      </c>
      <c r="U8" s="81">
        <f>IFERROR(T8/(Q8),"-")</f>
        <v>0.2</v>
      </c>
      <c r="V8" s="82">
        <f>IFERROR(K8/SUM(Q8:Q9),"-")</f>
        <v>1785.7142857143</v>
      </c>
      <c r="W8" s="83">
        <v>2</v>
      </c>
      <c r="X8" s="81">
        <f>IF(Q8=0,"-",W8/Q8)</f>
        <v>0.1</v>
      </c>
      <c r="Y8" s="186">
        <v>269000</v>
      </c>
      <c r="Z8" s="187">
        <f>IFERROR(Y8/Q8,"-")</f>
        <v>13450</v>
      </c>
      <c r="AA8" s="187">
        <f>IFERROR(Y8/W8,"-")</f>
        <v>134500</v>
      </c>
      <c r="AB8" s="181">
        <f>SUM(Y8:Y9)-SUM(K8:K9)</f>
        <v>1298000</v>
      </c>
      <c r="AC8" s="85">
        <f>SUM(Y8:Y9)/SUM(K8:K9)</f>
        <v>18.306666666667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4</v>
      </c>
      <c r="AO8" s="101">
        <f>IF(Q8=0,"",IF(AN8=0,"",(AN8/Q8)))</f>
        <v>0.2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8</v>
      </c>
      <c r="BP8" s="120">
        <f>IF(Q8=0,"",IF(BO8=0,"",(BO8/Q8)))</f>
        <v>0.4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4</v>
      </c>
      <c r="BY8" s="127">
        <f>IF(Q8=0,"",IF(BX8=0,"",(BX8/Q8)))</f>
        <v>0.2</v>
      </c>
      <c r="BZ8" s="128">
        <v>2</v>
      </c>
      <c r="CA8" s="129">
        <f>IFERROR(BZ8/BX8,"-")</f>
        <v>0.5</v>
      </c>
      <c r="CB8" s="130">
        <v>269000</v>
      </c>
      <c r="CC8" s="131">
        <f>IFERROR(CB8/BX8,"-")</f>
        <v>67250</v>
      </c>
      <c r="CD8" s="132"/>
      <c r="CE8" s="132"/>
      <c r="CF8" s="132">
        <v>2</v>
      </c>
      <c r="CG8" s="133">
        <v>1</v>
      </c>
      <c r="CH8" s="134">
        <f>IF(Q8=0,"",IF(CG8=0,"",(CG8/Q8)))</f>
        <v>0.05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2</v>
      </c>
      <c r="CQ8" s="141">
        <v>269000</v>
      </c>
      <c r="CR8" s="141">
        <v>258000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213</v>
      </c>
      <c r="C9" s="189" t="s">
        <v>199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144</v>
      </c>
      <c r="M9" s="80">
        <v>74</v>
      </c>
      <c r="N9" s="80">
        <v>49</v>
      </c>
      <c r="O9" s="91">
        <v>21</v>
      </c>
      <c r="P9" s="92">
        <v>1</v>
      </c>
      <c r="Q9" s="93">
        <f>O9+P9</f>
        <v>22</v>
      </c>
      <c r="R9" s="81">
        <f>IFERROR(Q9/N9,"-")</f>
        <v>0.44897959183673</v>
      </c>
      <c r="S9" s="80">
        <v>8</v>
      </c>
      <c r="T9" s="80">
        <v>3</v>
      </c>
      <c r="U9" s="81">
        <f>IFERROR(T9/(Q9),"-")</f>
        <v>0.13636363636364</v>
      </c>
      <c r="V9" s="82"/>
      <c r="W9" s="83">
        <v>5</v>
      </c>
      <c r="X9" s="81">
        <f>IF(Q9=0,"-",W9/Q9)</f>
        <v>0.22727272727273</v>
      </c>
      <c r="Y9" s="186">
        <v>1104000</v>
      </c>
      <c r="Z9" s="187">
        <f>IFERROR(Y9/Q9,"-")</f>
        <v>50181.818181818</v>
      </c>
      <c r="AA9" s="187">
        <f>IFERROR(Y9/W9,"-")</f>
        <v>220800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0.045454545454545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0.045454545454545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0.18181818181818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7</v>
      </c>
      <c r="BP9" s="120">
        <f>IF(Q9=0,"",IF(BO9=0,"",(BO9/Q9)))</f>
        <v>0.31818181818182</v>
      </c>
      <c r="BQ9" s="121">
        <v>2</v>
      </c>
      <c r="BR9" s="122">
        <f>IFERROR(BQ9/BO9,"-")</f>
        <v>0.28571428571429</v>
      </c>
      <c r="BS9" s="123">
        <v>14000</v>
      </c>
      <c r="BT9" s="124">
        <f>IFERROR(BS9/BO9,"-")</f>
        <v>2000</v>
      </c>
      <c r="BU9" s="125">
        <v>1</v>
      </c>
      <c r="BV9" s="125"/>
      <c r="BW9" s="125">
        <v>1</v>
      </c>
      <c r="BX9" s="126">
        <v>6</v>
      </c>
      <c r="BY9" s="127">
        <f>IF(Q9=0,"",IF(BX9=0,"",(BX9/Q9)))</f>
        <v>0.27272727272727</v>
      </c>
      <c r="BZ9" s="128">
        <v>3</v>
      </c>
      <c r="CA9" s="129">
        <f>IFERROR(BZ9/BX9,"-")</f>
        <v>0.5</v>
      </c>
      <c r="CB9" s="130">
        <v>670000</v>
      </c>
      <c r="CC9" s="131">
        <f>IFERROR(CB9/BX9,"-")</f>
        <v>111666.66666667</v>
      </c>
      <c r="CD9" s="132"/>
      <c r="CE9" s="132"/>
      <c r="CF9" s="132">
        <v>3</v>
      </c>
      <c r="CG9" s="133">
        <v>3</v>
      </c>
      <c r="CH9" s="134">
        <f>IF(Q9=0,"",IF(CG9=0,"",(CG9/Q9)))</f>
        <v>0.13636363636364</v>
      </c>
      <c r="CI9" s="135">
        <v>1</v>
      </c>
      <c r="CJ9" s="136">
        <f>IFERROR(CI9/CG9,"-")</f>
        <v>0.33333333333333</v>
      </c>
      <c r="CK9" s="137">
        <v>420000</v>
      </c>
      <c r="CL9" s="138">
        <f>IFERROR(CK9/CG9,"-")</f>
        <v>140000</v>
      </c>
      <c r="CM9" s="139"/>
      <c r="CN9" s="139"/>
      <c r="CO9" s="139">
        <v>1</v>
      </c>
      <c r="CP9" s="140">
        <v>5</v>
      </c>
      <c r="CQ9" s="141">
        <v>1104000</v>
      </c>
      <c r="CR9" s="141">
        <v>420000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0.104</v>
      </c>
      <c r="B10" s="189" t="s">
        <v>214</v>
      </c>
      <c r="C10" s="189"/>
      <c r="D10" s="189"/>
      <c r="E10" s="189"/>
      <c r="F10" s="189"/>
      <c r="G10" s="189" t="s">
        <v>61</v>
      </c>
      <c r="H10" s="89" t="s">
        <v>215</v>
      </c>
      <c r="I10" s="89"/>
      <c r="J10" s="89" t="s">
        <v>216</v>
      </c>
      <c r="K10" s="181">
        <v>500000</v>
      </c>
      <c r="L10" s="80">
        <v>0</v>
      </c>
      <c r="M10" s="80">
        <v>0</v>
      </c>
      <c r="N10" s="80">
        <v>0</v>
      </c>
      <c r="O10" s="91">
        <v>126</v>
      </c>
      <c r="P10" s="92">
        <v>1</v>
      </c>
      <c r="Q10" s="93">
        <f>O10+P10</f>
        <v>127</v>
      </c>
      <c r="R10" s="81" t="str">
        <f>IFERROR(Q10/N10,"-")</f>
        <v>-</v>
      </c>
      <c r="S10" s="80">
        <v>5</v>
      </c>
      <c r="T10" s="80">
        <v>15</v>
      </c>
      <c r="U10" s="81">
        <f>IFERROR(T10/(Q10),"-")</f>
        <v>0.11811023622047</v>
      </c>
      <c r="V10" s="82">
        <f>IFERROR(K10/SUM(Q10:Q15),"-")</f>
        <v>3546.0992907801</v>
      </c>
      <c r="W10" s="83">
        <v>8</v>
      </c>
      <c r="X10" s="81">
        <f>IF(Q10=0,"-",W10/Q10)</f>
        <v>0.062992125984252</v>
      </c>
      <c r="Y10" s="186">
        <v>52000</v>
      </c>
      <c r="Z10" s="187">
        <f>IFERROR(Y10/Q10,"-")</f>
        <v>409.44881889764</v>
      </c>
      <c r="AA10" s="187">
        <f>IFERROR(Y10/W10,"-")</f>
        <v>6500</v>
      </c>
      <c r="AB10" s="181">
        <f>SUM(Y10:Y15)-SUM(K10:K15)</f>
        <v>-448000</v>
      </c>
      <c r="AC10" s="85">
        <f>SUM(Y10:Y15)/SUM(K10:K15)</f>
        <v>0.104</v>
      </c>
      <c r="AD10" s="78"/>
      <c r="AE10" s="94">
        <v>3</v>
      </c>
      <c r="AF10" s="95">
        <f>IF(Q10=0,"",IF(AE10=0,"",(AE10/Q10)))</f>
        <v>0.023622047244094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29</v>
      </c>
      <c r="AO10" s="101">
        <f>IF(Q10=0,"",IF(AN10=0,"",(AN10/Q10)))</f>
        <v>0.22834645669291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11</v>
      </c>
      <c r="AX10" s="107">
        <f>IF(Q10=0,"",IF(AW10=0,"",(AW10/Q10)))</f>
        <v>0.086614173228346</v>
      </c>
      <c r="AY10" s="106">
        <v>1</v>
      </c>
      <c r="AZ10" s="108">
        <f>IFERROR(AY10/AW10,"-")</f>
        <v>0.090909090909091</v>
      </c>
      <c r="BA10" s="109">
        <v>3000</v>
      </c>
      <c r="BB10" s="110">
        <f>IFERROR(BA10/AW10,"-")</f>
        <v>272.72727272727</v>
      </c>
      <c r="BC10" s="111">
        <v>1</v>
      </c>
      <c r="BD10" s="111"/>
      <c r="BE10" s="111"/>
      <c r="BF10" s="112">
        <v>26</v>
      </c>
      <c r="BG10" s="113">
        <f>IF(Q10=0,"",IF(BF10=0,"",(BF10/Q10)))</f>
        <v>0.20472440944882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42</v>
      </c>
      <c r="BP10" s="120">
        <f>IF(Q10=0,"",IF(BO10=0,"",(BO10/Q10)))</f>
        <v>0.33070866141732</v>
      </c>
      <c r="BQ10" s="121">
        <v>6</v>
      </c>
      <c r="BR10" s="122">
        <f>IFERROR(BQ10/BO10,"-")</f>
        <v>0.14285714285714</v>
      </c>
      <c r="BS10" s="123">
        <v>41000</v>
      </c>
      <c r="BT10" s="124">
        <f>IFERROR(BS10/BO10,"-")</f>
        <v>976.19047619048</v>
      </c>
      <c r="BU10" s="125">
        <v>4</v>
      </c>
      <c r="BV10" s="125">
        <v>1</v>
      </c>
      <c r="BW10" s="125">
        <v>1</v>
      </c>
      <c r="BX10" s="126">
        <v>14</v>
      </c>
      <c r="BY10" s="127">
        <f>IF(Q10=0,"",IF(BX10=0,"",(BX10/Q10)))</f>
        <v>0.11023622047244</v>
      </c>
      <c r="BZ10" s="128">
        <v>1</v>
      </c>
      <c r="CA10" s="129">
        <f>IFERROR(BZ10/BX10,"-")</f>
        <v>0.071428571428571</v>
      </c>
      <c r="CB10" s="130">
        <v>8000</v>
      </c>
      <c r="CC10" s="131">
        <f>IFERROR(CB10/BX10,"-")</f>
        <v>571.42857142857</v>
      </c>
      <c r="CD10" s="132"/>
      <c r="CE10" s="132">
        <v>1</v>
      </c>
      <c r="CF10" s="132"/>
      <c r="CG10" s="133">
        <v>2</v>
      </c>
      <c r="CH10" s="134">
        <f>IF(Q10=0,"",IF(CG10=0,"",(CG10/Q10)))</f>
        <v>0.015748031496063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8</v>
      </c>
      <c r="CQ10" s="141">
        <v>52000</v>
      </c>
      <c r="CR10" s="141">
        <v>19000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217</v>
      </c>
      <c r="C11" s="189"/>
      <c r="D11" s="189"/>
      <c r="E11" s="189"/>
      <c r="F11" s="189"/>
      <c r="G11" s="189" t="s">
        <v>61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218</v>
      </c>
      <c r="C12" s="189"/>
      <c r="D12" s="189"/>
      <c r="E12" s="189"/>
      <c r="F12" s="189"/>
      <c r="G12" s="189" t="s">
        <v>61</v>
      </c>
      <c r="H12" s="89"/>
      <c r="I12" s="89"/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219</v>
      </c>
      <c r="C13" s="189"/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105</v>
      </c>
      <c r="M13" s="80">
        <v>60</v>
      </c>
      <c r="N13" s="80">
        <v>48</v>
      </c>
      <c r="O13" s="91">
        <v>14</v>
      </c>
      <c r="P13" s="92">
        <v>0</v>
      </c>
      <c r="Q13" s="93">
        <f>O13+P13</f>
        <v>14</v>
      </c>
      <c r="R13" s="81">
        <f>IFERROR(Q13/N13,"-")</f>
        <v>0.29166666666667</v>
      </c>
      <c r="S13" s="80">
        <v>2</v>
      </c>
      <c r="T13" s="80">
        <v>3</v>
      </c>
      <c r="U13" s="81">
        <f>IFERROR(T13/(Q13),"-")</f>
        <v>0.21428571428571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0.14285714285714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0.28571428571429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6</v>
      </c>
      <c r="BY13" s="127">
        <f>IF(Q13=0,"",IF(BX13=0,"",(BX13/Q13)))</f>
        <v>0.42857142857143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2</v>
      </c>
      <c r="CH13" s="134">
        <f>IF(Q13=0,"",IF(CG13=0,"",(CG13/Q13)))</f>
        <v>0.14285714285714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220</v>
      </c>
      <c r="C14" s="189"/>
      <c r="D14" s="189"/>
      <c r="E14" s="189"/>
      <c r="F14" s="189"/>
      <c r="G14" s="189" t="s">
        <v>66</v>
      </c>
      <c r="H14" s="89"/>
      <c r="I14" s="89"/>
      <c r="J14" s="89"/>
      <c r="K14" s="181"/>
      <c r="L14" s="80">
        <v>0</v>
      </c>
      <c r="M14" s="80">
        <v>0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221</v>
      </c>
      <c r="C15" s="189"/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2</v>
      </c>
      <c r="M15" s="80">
        <v>1</v>
      </c>
      <c r="N15" s="80">
        <v>7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2.8292307692308</v>
      </c>
      <c r="B18" s="39"/>
      <c r="C18" s="39"/>
      <c r="D18" s="39"/>
      <c r="E18" s="39"/>
      <c r="F18" s="39"/>
      <c r="G18" s="39"/>
      <c r="H18" s="40" t="s">
        <v>222</v>
      </c>
      <c r="I18" s="40"/>
      <c r="J18" s="40"/>
      <c r="K18" s="184">
        <f>SUM(K6:K17)</f>
        <v>650000</v>
      </c>
      <c r="L18" s="41">
        <f>SUM(L6:L17)</f>
        <v>376</v>
      </c>
      <c r="M18" s="41">
        <f>SUM(M6:M17)</f>
        <v>167</v>
      </c>
      <c r="N18" s="41">
        <f>SUM(N6:N17)</f>
        <v>295</v>
      </c>
      <c r="O18" s="41">
        <f>SUM(O6:O17)</f>
        <v>222</v>
      </c>
      <c r="P18" s="41">
        <f>SUM(P6:P17)</f>
        <v>2</v>
      </c>
      <c r="Q18" s="41">
        <f>SUM(Q6:Q17)</f>
        <v>224</v>
      </c>
      <c r="R18" s="42">
        <f>IFERROR(Q18/N18,"-")</f>
        <v>0.75932203389831</v>
      </c>
      <c r="S18" s="77">
        <f>SUM(S6:S17)</f>
        <v>26</v>
      </c>
      <c r="T18" s="77">
        <f>SUM(T6:T17)</f>
        <v>29</v>
      </c>
      <c r="U18" s="42">
        <f>IFERROR(S18/Q18,"-")</f>
        <v>0.11607142857143</v>
      </c>
      <c r="V18" s="43">
        <f>IFERROR(K18/Q18,"-")</f>
        <v>2901.7857142857</v>
      </c>
      <c r="W18" s="44">
        <f>SUM(W6:W17)</f>
        <v>18</v>
      </c>
      <c r="X18" s="42">
        <f>IFERROR(W18/Q18,"-")</f>
        <v>0.080357142857143</v>
      </c>
      <c r="Y18" s="184">
        <f>SUM(Y6:Y17)</f>
        <v>1839000</v>
      </c>
      <c r="Z18" s="184">
        <f>IFERROR(Y18/Q18,"-")</f>
        <v>8209.8214285714</v>
      </c>
      <c r="AA18" s="184">
        <f>IFERROR(Y18/W18,"-")</f>
        <v>102166.66666667</v>
      </c>
      <c r="AB18" s="184">
        <f>Y18-K18</f>
        <v>1189000</v>
      </c>
      <c r="AC18" s="46">
        <f>Y18/K18</f>
        <v>2.8292307692308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</v>
      </c>
      <c r="B6" s="189" t="s">
        <v>224</v>
      </c>
      <c r="C6" s="189" t="s">
        <v>199</v>
      </c>
      <c r="D6" s="189" t="s">
        <v>225</v>
      </c>
      <c r="E6" s="189" t="s">
        <v>226</v>
      </c>
      <c r="F6" s="189" t="s">
        <v>227</v>
      </c>
      <c r="G6" s="189" t="s">
        <v>209</v>
      </c>
      <c r="H6" s="89" t="s">
        <v>228</v>
      </c>
      <c r="I6" s="89" t="s">
        <v>229</v>
      </c>
      <c r="J6" s="89" t="s">
        <v>230</v>
      </c>
      <c r="K6" s="181">
        <v>125000</v>
      </c>
      <c r="L6" s="80">
        <v>39</v>
      </c>
      <c r="M6" s="80">
        <v>0</v>
      </c>
      <c r="N6" s="80">
        <v>157</v>
      </c>
      <c r="O6" s="91">
        <v>19</v>
      </c>
      <c r="P6" s="92">
        <v>0</v>
      </c>
      <c r="Q6" s="93">
        <f>O6+P6</f>
        <v>19</v>
      </c>
      <c r="R6" s="81">
        <f>IFERROR(Q6/N6,"-")</f>
        <v>0.12101910828025</v>
      </c>
      <c r="S6" s="80">
        <v>2</v>
      </c>
      <c r="T6" s="80">
        <v>4</v>
      </c>
      <c r="U6" s="81">
        <f>IFERROR(T6/(Q6),"-")</f>
        <v>0.21052631578947</v>
      </c>
      <c r="V6" s="82">
        <f>IFERROR(K6/SUM(Q6:Q7),"-")</f>
        <v>1984.126984127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-100000</v>
      </c>
      <c r="AC6" s="85">
        <f>SUM(Y6:Y7)/SUM(K6:K7)</f>
        <v>0.2</v>
      </c>
      <c r="AD6" s="78"/>
      <c r="AE6" s="94">
        <v>1</v>
      </c>
      <c r="AF6" s="95">
        <f>IF(Q6=0,"",IF(AE6=0,"",(AE6/Q6)))</f>
        <v>0.052631578947368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0.42105263157895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0.15789473684211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0.15789473684211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0.052631578947368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0.15789473684211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231</v>
      </c>
      <c r="C7" s="189" t="s">
        <v>199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148</v>
      </c>
      <c r="M7" s="80">
        <v>103</v>
      </c>
      <c r="N7" s="80">
        <v>74</v>
      </c>
      <c r="O7" s="91">
        <v>44</v>
      </c>
      <c r="P7" s="92">
        <v>0</v>
      </c>
      <c r="Q7" s="93">
        <f>O7+P7</f>
        <v>44</v>
      </c>
      <c r="R7" s="81">
        <f>IFERROR(Q7/N7,"-")</f>
        <v>0.59459459459459</v>
      </c>
      <c r="S7" s="80">
        <v>2</v>
      </c>
      <c r="T7" s="80">
        <v>8</v>
      </c>
      <c r="U7" s="81">
        <f>IFERROR(T7/(Q7),"-")</f>
        <v>0.18181818181818</v>
      </c>
      <c r="V7" s="82"/>
      <c r="W7" s="83">
        <v>0</v>
      </c>
      <c r="X7" s="81">
        <f>IF(Q7=0,"-",W7/Q7)</f>
        <v>0</v>
      </c>
      <c r="Y7" s="186">
        <v>25000</v>
      </c>
      <c r="Z7" s="187">
        <f>IFERROR(Y7/Q7,"-")</f>
        <v>568.18181818182</v>
      </c>
      <c r="AA7" s="187" t="str">
        <f>IFERROR(Y7/W7,"-")</f>
        <v>-</v>
      </c>
      <c r="AB7" s="181"/>
      <c r="AC7" s="85"/>
      <c r="AD7" s="78"/>
      <c r="AE7" s="94">
        <v>1</v>
      </c>
      <c r="AF7" s="95">
        <f>IF(Q7=0,"",IF(AE7=0,"",(AE7/Q7)))</f>
        <v>0.022727272727273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16</v>
      </c>
      <c r="AO7" s="101">
        <f>IF(Q7=0,"",IF(AN7=0,"",(AN7/Q7)))</f>
        <v>0.36363636363636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0.090909090909091</v>
      </c>
      <c r="AY7" s="106">
        <v>1</v>
      </c>
      <c r="AZ7" s="108">
        <f>IFERROR(AY7/AW7,"-")</f>
        <v>0.25</v>
      </c>
      <c r="BA7" s="109">
        <v>25000</v>
      </c>
      <c r="BB7" s="110">
        <f>IFERROR(BA7/AW7,"-")</f>
        <v>6250</v>
      </c>
      <c r="BC7" s="111"/>
      <c r="BD7" s="111">
        <v>1</v>
      </c>
      <c r="BE7" s="111"/>
      <c r="BF7" s="112">
        <v>11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0.11363636363636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0.090909090909091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0.068181818181818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25000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0.2</v>
      </c>
      <c r="B10" s="39"/>
      <c r="C10" s="39"/>
      <c r="D10" s="39"/>
      <c r="E10" s="39"/>
      <c r="F10" s="39"/>
      <c r="G10" s="39"/>
      <c r="H10" s="40" t="s">
        <v>232</v>
      </c>
      <c r="I10" s="40"/>
      <c r="J10" s="40"/>
      <c r="K10" s="184">
        <f>SUM(K6:K9)</f>
        <v>125000</v>
      </c>
      <c r="L10" s="41">
        <f>SUM(L6:L9)</f>
        <v>187</v>
      </c>
      <c r="M10" s="41">
        <f>SUM(M6:M9)</f>
        <v>103</v>
      </c>
      <c r="N10" s="41">
        <f>SUM(N6:N9)</f>
        <v>231</v>
      </c>
      <c r="O10" s="41">
        <f>SUM(O6:O9)</f>
        <v>63</v>
      </c>
      <c r="P10" s="41">
        <f>SUM(P6:P9)</f>
        <v>0</v>
      </c>
      <c r="Q10" s="41">
        <f>SUM(Q6:Q9)</f>
        <v>63</v>
      </c>
      <c r="R10" s="42">
        <f>IFERROR(Q10/N10,"-")</f>
        <v>0.27272727272727</v>
      </c>
      <c r="S10" s="77">
        <f>SUM(S6:S9)</f>
        <v>4</v>
      </c>
      <c r="T10" s="77">
        <f>SUM(T6:T9)</f>
        <v>12</v>
      </c>
      <c r="U10" s="42">
        <f>IFERROR(S10/Q10,"-")</f>
        <v>0.063492063492063</v>
      </c>
      <c r="V10" s="43">
        <f>IFERROR(K10/Q10,"-")</f>
        <v>1984.126984127</v>
      </c>
      <c r="W10" s="44">
        <f>SUM(W6:W9)</f>
        <v>0</v>
      </c>
      <c r="X10" s="42">
        <f>IFERROR(W10/Q10,"-")</f>
        <v>0</v>
      </c>
      <c r="Y10" s="184">
        <f>SUM(Y6:Y9)</f>
        <v>25000</v>
      </c>
      <c r="Z10" s="184">
        <f>IFERROR(Y10/Q10,"-")</f>
        <v>396.8253968254</v>
      </c>
      <c r="AA10" s="184" t="str">
        <f>IFERROR(Y10/W10,"-")</f>
        <v>-</v>
      </c>
      <c r="AB10" s="184">
        <f>Y10-K10</f>
        <v>-100000</v>
      </c>
      <c r="AC10" s="46">
        <f>Y10/K10</f>
        <v>0.2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237</v>
      </c>
      <c r="C6" s="189" t="s">
        <v>238</v>
      </c>
      <c r="D6" s="189"/>
      <c r="E6" s="189" t="s">
        <v>209</v>
      </c>
      <c r="F6" s="89" t="s">
        <v>239</v>
      </c>
      <c r="G6" s="89" t="s">
        <v>240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241</v>
      </c>
      <c r="C7" s="189" t="s">
        <v>238</v>
      </c>
      <c r="D7" s="189"/>
      <c r="E7" s="189" t="s">
        <v>209</v>
      </c>
      <c r="F7" s="89" t="s">
        <v>242</v>
      </c>
      <c r="G7" s="89" t="s">
        <v>240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243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245</v>
      </c>
      <c r="C6" s="189" t="s">
        <v>246</v>
      </c>
      <c r="D6" s="189" t="s">
        <v>247</v>
      </c>
      <c r="E6" s="189" t="s">
        <v>248</v>
      </c>
      <c r="F6" s="89" t="s">
        <v>249</v>
      </c>
      <c r="G6" s="89" t="s">
        <v>240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2.5195468372602</v>
      </c>
      <c r="B7" s="189" t="s">
        <v>250</v>
      </c>
      <c r="C7" s="189" t="s">
        <v>246</v>
      </c>
      <c r="D7" s="189" t="s">
        <v>247</v>
      </c>
      <c r="E7" s="189" t="s">
        <v>248</v>
      </c>
      <c r="F7" s="89" t="s">
        <v>251</v>
      </c>
      <c r="G7" s="89" t="s">
        <v>240</v>
      </c>
      <c r="H7" s="181">
        <v>6527015</v>
      </c>
      <c r="I7" s="80">
        <v>6739</v>
      </c>
      <c r="J7" s="80">
        <v>0</v>
      </c>
      <c r="K7" s="80">
        <v>479522</v>
      </c>
      <c r="L7" s="93">
        <v>2076</v>
      </c>
      <c r="M7" s="81">
        <f>IFERROR(L7/K7,"-")</f>
        <v>0.0043293112724755</v>
      </c>
      <c r="N7" s="80">
        <v>142</v>
      </c>
      <c r="O7" s="80">
        <v>668</v>
      </c>
      <c r="P7" s="81">
        <f>IFERROR(N7/(L7),"-")</f>
        <v>0.068400770712909</v>
      </c>
      <c r="Q7" s="82">
        <f>IFERROR(H7/SUM(L7:L7),"-")</f>
        <v>3144.0342003854</v>
      </c>
      <c r="R7" s="83">
        <v>278</v>
      </c>
      <c r="S7" s="81">
        <f>IF(L7=0,"-",R7/L7)</f>
        <v>0.13391136801541</v>
      </c>
      <c r="T7" s="186">
        <v>16445120</v>
      </c>
      <c r="U7" s="187">
        <f>IFERROR(T7/L7,"-")</f>
        <v>7921.5414258189</v>
      </c>
      <c r="V7" s="187">
        <f>IFERROR(T7/R7,"-")</f>
        <v>59155.107913669</v>
      </c>
      <c r="W7" s="181">
        <f>SUM(T7:T7)-SUM(H7:H7)</f>
        <v>9918105</v>
      </c>
      <c r="X7" s="85">
        <f>SUM(T7:T7)/SUM(H7:H7)</f>
        <v>2.5195468372602</v>
      </c>
      <c r="Y7" s="78"/>
      <c r="Z7" s="94">
        <v>1</v>
      </c>
      <c r="AA7" s="95">
        <f>IF(L7=0,"",IF(Z7=0,"",(Z7/L7)))</f>
        <v>0.00048169556840077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27</v>
      </c>
      <c r="AJ7" s="101">
        <f>IF(L7=0,"",IF(AI7=0,"",(AI7/L7)))</f>
        <v>0.013005780346821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18</v>
      </c>
      <c r="AS7" s="107">
        <f>IF(L7=0,"",IF(AR7=0,"",(AR7/L7)))</f>
        <v>0.0086705202312139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111</v>
      </c>
      <c r="BB7" s="113">
        <f>IF(L7=0,"",IF(BA7=0,"",(BA7/L7)))</f>
        <v>0.053468208092486</v>
      </c>
      <c r="BC7" s="112">
        <v>7</v>
      </c>
      <c r="BD7" s="114">
        <f>IFERROR(BC7/BA7,"-")</f>
        <v>0.063063063063063</v>
      </c>
      <c r="BE7" s="115">
        <v>29000</v>
      </c>
      <c r="BF7" s="116">
        <f>IFERROR(BE7/BA7,"-")</f>
        <v>261.26126126126</v>
      </c>
      <c r="BG7" s="117">
        <v>5</v>
      </c>
      <c r="BH7" s="117">
        <v>1</v>
      </c>
      <c r="BI7" s="117">
        <v>1</v>
      </c>
      <c r="BJ7" s="119">
        <v>988</v>
      </c>
      <c r="BK7" s="120">
        <f>IF(L7=0,"",IF(BJ7=0,"",(BJ7/L7)))</f>
        <v>0.47591522157996</v>
      </c>
      <c r="BL7" s="121">
        <v>112</v>
      </c>
      <c r="BM7" s="122">
        <f>IFERROR(BL7/BJ7,"-")</f>
        <v>0.11336032388664</v>
      </c>
      <c r="BN7" s="123">
        <v>3858705</v>
      </c>
      <c r="BO7" s="124">
        <f>IFERROR(BN7/BJ7,"-")</f>
        <v>3905.5718623482</v>
      </c>
      <c r="BP7" s="125">
        <v>59</v>
      </c>
      <c r="BQ7" s="125">
        <v>22</v>
      </c>
      <c r="BR7" s="125">
        <v>31</v>
      </c>
      <c r="BS7" s="126">
        <v>710</v>
      </c>
      <c r="BT7" s="127">
        <f>IF(L7=0,"",IF(BS7=0,"",(BS7/L7)))</f>
        <v>0.34200385356455</v>
      </c>
      <c r="BU7" s="128">
        <v>125</v>
      </c>
      <c r="BV7" s="129">
        <f>IFERROR(BU7/BS7,"-")</f>
        <v>0.17605633802817</v>
      </c>
      <c r="BW7" s="130">
        <v>9903770</v>
      </c>
      <c r="BX7" s="131">
        <f>IFERROR(BW7/BS7,"-")</f>
        <v>13948.971830986</v>
      </c>
      <c r="BY7" s="132">
        <v>44</v>
      </c>
      <c r="BZ7" s="132">
        <v>19</v>
      </c>
      <c r="CA7" s="132">
        <v>62</v>
      </c>
      <c r="CB7" s="133">
        <v>221</v>
      </c>
      <c r="CC7" s="134">
        <f>IF(L7=0,"",IF(CB7=0,"",(CB7/L7)))</f>
        <v>0.10645472061657</v>
      </c>
      <c r="CD7" s="135">
        <v>34</v>
      </c>
      <c r="CE7" s="136">
        <f>IFERROR(CD7/CB7,"-")</f>
        <v>0.15384615384615</v>
      </c>
      <c r="CF7" s="137">
        <v>2653645</v>
      </c>
      <c r="CG7" s="138">
        <f>IFERROR(CF7/CB7,"-")</f>
        <v>12007.443438914</v>
      </c>
      <c r="CH7" s="139">
        <v>7</v>
      </c>
      <c r="CI7" s="139">
        <v>3</v>
      </c>
      <c r="CJ7" s="139">
        <v>24</v>
      </c>
      <c r="CK7" s="140">
        <v>278</v>
      </c>
      <c r="CL7" s="141">
        <v>16445120</v>
      </c>
      <c r="CM7" s="141">
        <v>1485000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0.52461609728916</v>
      </c>
      <c r="B8" s="189" t="s">
        <v>252</v>
      </c>
      <c r="C8" s="189" t="s">
        <v>246</v>
      </c>
      <c r="D8" s="189" t="s">
        <v>247</v>
      </c>
      <c r="E8" s="189" t="s">
        <v>248</v>
      </c>
      <c r="F8" s="89" t="s">
        <v>253</v>
      </c>
      <c r="G8" s="89" t="s">
        <v>240</v>
      </c>
      <c r="H8" s="181">
        <v>5660158</v>
      </c>
      <c r="I8" s="80">
        <v>4324</v>
      </c>
      <c r="J8" s="80">
        <v>0</v>
      </c>
      <c r="K8" s="80">
        <v>119270</v>
      </c>
      <c r="L8" s="93">
        <v>2122</v>
      </c>
      <c r="M8" s="81">
        <f>IFERROR(L8/K8,"-")</f>
        <v>0.017791565355915</v>
      </c>
      <c r="N8" s="80">
        <v>42</v>
      </c>
      <c r="O8" s="80">
        <v>783</v>
      </c>
      <c r="P8" s="81">
        <f>IFERROR(N8/(L8),"-")</f>
        <v>0.019792648444863</v>
      </c>
      <c r="Q8" s="82">
        <f>IFERROR(H8/SUM(L8:L8),"-")</f>
        <v>2667.369462771</v>
      </c>
      <c r="R8" s="83">
        <v>209</v>
      </c>
      <c r="S8" s="81">
        <f>IF(L8=0,"-",R8/L8)</f>
        <v>0.098491988689915</v>
      </c>
      <c r="T8" s="186">
        <v>2969410</v>
      </c>
      <c r="U8" s="187">
        <f>IFERROR(T8/L8,"-")</f>
        <v>1399.3449575872</v>
      </c>
      <c r="V8" s="187">
        <f>IFERROR(T8/R8,"-")</f>
        <v>14207.703349282</v>
      </c>
      <c r="W8" s="181">
        <f>SUM(T8:T8)-SUM(H8:H8)</f>
        <v>-2690748</v>
      </c>
      <c r="X8" s="85">
        <f>SUM(T8:T8)/SUM(H8:H8)</f>
        <v>0.52461609728916</v>
      </c>
      <c r="Y8" s="78"/>
      <c r="Z8" s="94">
        <v>124</v>
      </c>
      <c r="AA8" s="95">
        <f>IF(L8=0,"",IF(Z8=0,"",(Z8/L8)))</f>
        <v>0.058435438265787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377</v>
      </c>
      <c r="AJ8" s="101">
        <f>IF(L8=0,"",IF(AI8=0,"",(AI8/L8)))</f>
        <v>0.17766258246937</v>
      </c>
      <c r="AK8" s="100">
        <v>21</v>
      </c>
      <c r="AL8" s="102">
        <f>IFERROR(AK8/AI8,"-")</f>
        <v>0.055702917771883</v>
      </c>
      <c r="AM8" s="103">
        <v>133200</v>
      </c>
      <c r="AN8" s="104">
        <f>IFERROR(AM8/AI8,"-")</f>
        <v>353.31564986737</v>
      </c>
      <c r="AO8" s="105">
        <v>14</v>
      </c>
      <c r="AP8" s="105">
        <v>2</v>
      </c>
      <c r="AQ8" s="105">
        <v>5</v>
      </c>
      <c r="AR8" s="106">
        <v>306</v>
      </c>
      <c r="AS8" s="107">
        <f>IF(L8=0,"",IF(AR8=0,"",(AR8/L8)))</f>
        <v>0.14420358152686</v>
      </c>
      <c r="AT8" s="106">
        <v>18</v>
      </c>
      <c r="AU8" s="108">
        <f>IFERROR(AT8/AR8,"-")</f>
        <v>0.058823529411765</v>
      </c>
      <c r="AV8" s="109">
        <v>166650</v>
      </c>
      <c r="AW8" s="110">
        <f>IFERROR(AV8/AR8,"-")</f>
        <v>544.60784313725</v>
      </c>
      <c r="AX8" s="111">
        <v>10</v>
      </c>
      <c r="AY8" s="111">
        <v>3</v>
      </c>
      <c r="AZ8" s="111">
        <v>5</v>
      </c>
      <c r="BA8" s="112">
        <v>551</v>
      </c>
      <c r="BB8" s="113">
        <f>IF(L8=0,"",IF(BA8=0,"",(BA8/L8)))</f>
        <v>0.25966069745523</v>
      </c>
      <c r="BC8" s="112">
        <v>51</v>
      </c>
      <c r="BD8" s="114">
        <f>IFERROR(BC8/BA8,"-")</f>
        <v>0.092558983666062</v>
      </c>
      <c r="BE8" s="115">
        <v>600210</v>
      </c>
      <c r="BF8" s="116">
        <f>IFERROR(BE8/BA8,"-")</f>
        <v>1089.3103448276</v>
      </c>
      <c r="BG8" s="117">
        <v>32</v>
      </c>
      <c r="BH8" s="117">
        <v>7</v>
      </c>
      <c r="BI8" s="117">
        <v>12</v>
      </c>
      <c r="BJ8" s="119">
        <v>570</v>
      </c>
      <c r="BK8" s="120">
        <f>IF(L8=0,"",IF(BJ8=0,"",(BJ8/L8)))</f>
        <v>0.26861451460886</v>
      </c>
      <c r="BL8" s="121">
        <v>88</v>
      </c>
      <c r="BM8" s="122">
        <f>IFERROR(BL8/BJ8,"-")</f>
        <v>0.15438596491228</v>
      </c>
      <c r="BN8" s="123">
        <v>1111850</v>
      </c>
      <c r="BO8" s="124">
        <f>IFERROR(BN8/BJ8,"-")</f>
        <v>1950.6140350877</v>
      </c>
      <c r="BP8" s="125">
        <v>48</v>
      </c>
      <c r="BQ8" s="125">
        <v>15</v>
      </c>
      <c r="BR8" s="125">
        <v>25</v>
      </c>
      <c r="BS8" s="126">
        <v>168</v>
      </c>
      <c r="BT8" s="127">
        <f>IF(L8=0,"",IF(BS8=0,"",(BS8/L8)))</f>
        <v>0.079170593779453</v>
      </c>
      <c r="BU8" s="128">
        <v>28</v>
      </c>
      <c r="BV8" s="129">
        <f>IFERROR(BU8/BS8,"-")</f>
        <v>0.16666666666667</v>
      </c>
      <c r="BW8" s="130">
        <v>752000</v>
      </c>
      <c r="BX8" s="131">
        <f>IFERROR(BW8/BS8,"-")</f>
        <v>4476.1904761905</v>
      </c>
      <c r="BY8" s="132">
        <v>10</v>
      </c>
      <c r="BZ8" s="132">
        <v>8</v>
      </c>
      <c r="CA8" s="132">
        <v>10</v>
      </c>
      <c r="CB8" s="133">
        <v>26</v>
      </c>
      <c r="CC8" s="134">
        <f>IF(L8=0,"",IF(CB8=0,"",(CB8/L8)))</f>
        <v>0.012252591894439</v>
      </c>
      <c r="CD8" s="135">
        <v>3</v>
      </c>
      <c r="CE8" s="136">
        <f>IFERROR(CD8/CB8,"-")</f>
        <v>0.11538461538462</v>
      </c>
      <c r="CF8" s="137">
        <v>205500</v>
      </c>
      <c r="CG8" s="138">
        <f>IFERROR(CF8/CB8,"-")</f>
        <v>7903.8461538462</v>
      </c>
      <c r="CH8" s="139"/>
      <c r="CI8" s="139"/>
      <c r="CJ8" s="139">
        <v>3</v>
      </c>
      <c r="CK8" s="140">
        <v>209</v>
      </c>
      <c r="CL8" s="141">
        <v>2969410</v>
      </c>
      <c r="CM8" s="141">
        <v>295000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254</v>
      </c>
      <c r="C9" s="189" t="s">
        <v>246</v>
      </c>
      <c r="D9" s="189" t="s">
        <v>247</v>
      </c>
      <c r="E9" s="189" t="s">
        <v>248</v>
      </c>
      <c r="F9" s="89" t="s">
        <v>255</v>
      </c>
      <c r="G9" s="89" t="s">
        <v>240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256</v>
      </c>
      <c r="G12" s="40"/>
      <c r="H12" s="184"/>
      <c r="I12" s="41">
        <f>SUM(I6:I11)</f>
        <v>11063</v>
      </c>
      <c r="J12" s="41">
        <f>SUM(J6:J11)</f>
        <v>0</v>
      </c>
      <c r="K12" s="41">
        <f>SUM(K6:K11)</f>
        <v>598792</v>
      </c>
      <c r="L12" s="41">
        <f>SUM(L6:L11)</f>
        <v>4198</v>
      </c>
      <c r="M12" s="42">
        <f>IFERROR(L12/K12,"-")</f>
        <v>0.0070107817071704</v>
      </c>
      <c r="N12" s="77">
        <f>SUM(N6:N11)</f>
        <v>184</v>
      </c>
      <c r="O12" s="77">
        <f>SUM(O6:O11)</f>
        <v>1451</v>
      </c>
      <c r="P12" s="42">
        <f>IFERROR(N12/L12,"-")</f>
        <v>0.043830395426394</v>
      </c>
      <c r="Q12" s="43">
        <f>IFERROR(H12/L12,"-")</f>
        <v>0</v>
      </c>
      <c r="R12" s="44">
        <f>SUM(R6:R11)</f>
        <v>487</v>
      </c>
      <c r="S12" s="42">
        <f>IFERROR(R12/L12,"-")</f>
        <v>0.11600762267747</v>
      </c>
      <c r="T12" s="184">
        <f>SUM(T6:T11)</f>
        <v>19414530</v>
      </c>
      <c r="U12" s="184">
        <f>IFERROR(T12/L12,"-")</f>
        <v>4624.7093854216</v>
      </c>
      <c r="V12" s="184">
        <f>IFERROR(T12/R12,"-")</f>
        <v>39865.564681725</v>
      </c>
      <c r="W12" s="184">
        <f>T12-H12</f>
        <v>19414530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