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<sst xmlns="http://schemas.openxmlformats.org/spreadsheetml/2006/main" uniqueCount="81">
  <si>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10月</t>
  </si>
  <si>
    <t>パートナー</t>
  </si>
  <si>
    <t>最終更新日</t>
  </si>
  <si>
    <t>01月24日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</si>
  <si>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</si>
  <si>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</si>
  <si>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</si>
  <si>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</si>
  <si>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</si>
  <si>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</si>
  <si>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</si>
  <si>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</si>
  <si>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</si>
  <si>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</si>
  <si>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</si>
  <si>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</si>
  <si>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</si>
  <si>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</si>
  <si>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</si>
  <si>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</si>
  <si>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</si>
  <si>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</si>
  <si>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</si>
  <si>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</si>
  <si>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</si>
  <si>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</si>
  <si>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</si>
  <si>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</si>
  <si>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</si>
  <si>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</si>
  <si>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</si>
  <si>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</si>
  <si>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</si>
  <si>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</si>
  <si>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</si>
  <si>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</si>
  <si>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</si>
  <si>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</si>
  <si>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</si>
  <si>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</si>
  <si>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</si>
  <si>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</si>
  <si>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</si>
  <si>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</si>
  <si>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</si>
  <si>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</si>
  <si>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</si>
  <si>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</si>
  <si>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</si>
  <si>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</si>
  <si>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</si>
  <si>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</si>
  <si>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</si>
  <si>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</si>
  <si>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</si>
  <si>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</si>
  <si>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</si>
  <si>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</si>
  <si>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10/1～10/31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</si>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</sst>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72000</v>
      </c>
      <c r="I8" s="64">
        <v>1700</v>
      </c>
      <c r="J8" s="60">
        <v>154</v>
      </c>
      <c r="K8" s="60">
        <v>0</v>
      </c>
      <c r="L8" s="60">
        <v>1197</v>
      </c>
      <c r="M8" s="71">
        <v>48</v>
      </c>
      <c r="N8" s="122">
        <v>42</v>
      </c>
      <c r="O8" s="61">
        <f>IFERROR(M8/L8,"-")</f>
        <v>0.040100250626566</v>
      </c>
      <c r="P8" s="60">
        <v>0</v>
      </c>
      <c r="Q8" s="60">
        <v>4</v>
      </c>
      <c r="R8" s="61">
        <f>IFERROR(P8/M8,"-")</f>
        <v>0</v>
      </c>
      <c r="S8" s="62">
        <f>IFERROR(H8/SUM(M8:M8),"-")</f>
        <v>1500</v>
      </c>
      <c r="T8" s="63">
        <v>0</v>
      </c>
      <c r="U8" s="61">
        <f>IF(M8=0,"-",T8/M8)</f>
        <v>0</v>
      </c>
      <c r="V8" s="164"/>
      <c r="W8" s="165">
        <f>IFERROR(V8/M8,"-")</f>
        <v>0</v>
      </c>
      <c r="X8" s="165" t="str">
        <f>IFERROR(V8/T8,"-")</f>
        <v>-</v>
      </c>
      <c r="Y8" s="159">
        <f>SUM(V8:V8)-SUM(H8:H8)</f>
        <v>-72000</v>
      </c>
      <c r="Z8" s="65">
        <f>SUM(V8:V8)/SUM(H8:H8)</f>
        <v>0</v>
      </c>
      <c r="AA8" s="58"/>
      <c r="AB8" s="72">
        <v>6</v>
      </c>
      <c r="AC8" s="73">
        <f>IF(M8=0,"",IF(AB8=0,"",(AB8/M8)))</f>
        <v>0.125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5</v>
      </c>
      <c r="AL8" s="79">
        <f>IF(M8=0,"",IF(AK8=0,"",(AK8/M8)))</f>
        <v>0.10416666666667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2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9</v>
      </c>
      <c r="BD8" s="91">
        <f>IF(M8=0,"",IF(BC8=0,"",(BC8/M8)))</f>
        <v>0.1875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13</v>
      </c>
      <c r="BL8" s="97"/>
      <c r="BM8" s="98">
        <f>IF(M8=0,"",IF(BK8=0,"",(BK8/M8)))</f>
        <v>0.27083333333333</v>
      </c>
      <c r="BN8" s="99"/>
      <c r="BO8" s="100">
        <f>IFERROR(BN8/BK8,"-")</f>
        <v>0</v>
      </c>
      <c r="BP8" s="101"/>
      <c r="BQ8" s="102">
        <f>IFERROR(BP8/BK8,"-")</f>
        <v>0</v>
      </c>
      <c r="BR8" s="103"/>
      <c r="BS8" s="103"/>
      <c r="BT8" s="103"/>
      <c r="BU8" s="104">
        <v>10</v>
      </c>
      <c r="BV8" s="105">
        <f>IF(M8=0,"",IF(BU8=0,"",(BU8/M8)))</f>
        <v>0.20833333333333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3</v>
      </c>
      <c r="CE8" s="112">
        <f>IF(M8=0,"",IF(CD8=0,"",(CD8/M8)))</f>
        <v>0.0625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154</v>
      </c>
      <c r="K13" s="24">
        <f>SUM(K6:K12)</f>
        <v>0</v>
      </c>
      <c r="L13" s="24">
        <f>SUM(L6:L12)</f>
        <v>1197</v>
      </c>
      <c r="M13" s="24">
        <f>SUM(M6:M12)</f>
        <v>48</v>
      </c>
      <c r="N13" s="24">
        <f>SUM(N6:N12)</f>
        <v>42</v>
      </c>
      <c r="O13" s="25">
        <f>IFERROR(M13/L13,"-")</f>
        <v>0.040100250626566</v>
      </c>
      <c r="P13" s="57">
        <f>SUM(P6:P12)</f>
        <v>0</v>
      </c>
      <c r="Q13" s="57">
        <f>SUM(Q6:Q12)</f>
        <v>4</v>
      </c>
      <c r="R13" s="25">
        <f>IFERROR(P13/M13,"-")</f>
        <v>0</v>
      </c>
      <c r="S13" s="26">
        <f>IFERROR(H13/M13,"-")</f>
        <v>0</v>
      </c>
      <c r="T13" s="27">
        <f>SUM(T6:T12)</f>
        <v>0</v>
      </c>
      <c r="U13" s="25">
        <f>IFERROR(T13/M13,"-")</f>
        <v>0</v>
      </c>
      <c r="V13" s="162">
        <f>SUM(V6:V12)</f>
        <v>0</v>
      </c>
      <c r="W13" s="162">
        <f>IFERROR(V13/M13,"-")</f>
        <v>0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4.5262395440429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3361720</v>
      </c>
      <c r="I6" s="60">
        <v>7300</v>
      </c>
      <c r="J6" s="60">
        <v>0</v>
      </c>
      <c r="K6" s="60">
        <v>177788</v>
      </c>
      <c r="L6" s="71">
        <v>2173</v>
      </c>
      <c r="M6" s="61">
        <f>IFERROR(L6/K6,"-")</f>
        <v>0.012222422210723</v>
      </c>
      <c r="N6" s="60">
        <v>74</v>
      </c>
      <c r="O6" s="60">
        <v>626</v>
      </c>
      <c r="P6" s="61">
        <f>IFERROR(N6/(L6),"-")</f>
        <v>0.034054302807179</v>
      </c>
      <c r="Q6" s="62">
        <f>IFERROR(H6/SUM(L6:L6),"-")</f>
        <v>1547.040957202</v>
      </c>
      <c r="R6" s="63">
        <v>282</v>
      </c>
      <c r="S6" s="61">
        <f>IF(L6=0,"-",R6/L6)</f>
        <v>0.12977450529222</v>
      </c>
      <c r="T6" s="164">
        <v>15215950</v>
      </c>
      <c r="U6" s="165">
        <f>IFERROR(T6/L6,"-")</f>
        <v>7002.2779567418</v>
      </c>
      <c r="V6" s="165">
        <f>IFERROR(T6/R6,"-")</f>
        <v>53957.269503546</v>
      </c>
      <c r="W6" s="159">
        <f>SUM(T6:T6)-SUM(H6:H6)</f>
        <v>11854230</v>
      </c>
      <c r="X6" s="65">
        <f>SUM(T6:T6)/SUM(H6:H6)</f>
        <v>4.5262395440429</v>
      </c>
      <c r="Y6" s="58"/>
      <c r="Z6" s="72">
        <v>1</v>
      </c>
      <c r="AA6" s="73">
        <f>IF(L6=0,"",IF(Z6=0,"",(Z6/L6)))</f>
        <v>0.00046019328117809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/>
      <c r="AJ6" s="79">
        <f>IF(L6=0,"",IF(AI6=0,"",(AI6/L6)))</f>
        <v>0</v>
      </c>
      <c r="AK6" s="78"/>
      <c r="AL6" s="80" t="str">
        <f>IFERROR(AK6/AI6,"-")</f>
        <v>-</v>
      </c>
      <c r="AM6" s="81"/>
      <c r="AN6" s="82" t="str">
        <f>IFERROR(AM6/AI6,"-")</f>
        <v>-</v>
      </c>
      <c r="AO6" s="83"/>
      <c r="AP6" s="83"/>
      <c r="AQ6" s="83"/>
      <c r="AR6" s="84">
        <v>19</v>
      </c>
      <c r="AS6" s="85">
        <f>IF(L6=0,"",IF(AR6=0,"",(AR6/L6)))</f>
        <v>0.0087436723423838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63</v>
      </c>
      <c r="BB6" s="91">
        <f>IF(L6=0,"",IF(BA6=0,"",(BA6/L6)))</f>
        <v>0.02899217671422</v>
      </c>
      <c r="BC6" s="90">
        <v>4</v>
      </c>
      <c r="BD6" s="92">
        <f>IFERROR(BC6/BA6,"-")</f>
        <v>0.063492063492063</v>
      </c>
      <c r="BE6" s="93">
        <v>32000</v>
      </c>
      <c r="BF6" s="94">
        <f>IFERROR(BE6/BA6,"-")</f>
        <v>507.93650793651</v>
      </c>
      <c r="BG6" s="95">
        <v>2</v>
      </c>
      <c r="BH6" s="95"/>
      <c r="BI6" s="95">
        <v>2</v>
      </c>
      <c r="BJ6" s="97">
        <v>917</v>
      </c>
      <c r="BK6" s="98">
        <f>IF(L6=0,"",IF(BJ6=0,"",(BJ6/L6)))</f>
        <v>0.42199723884031</v>
      </c>
      <c r="BL6" s="99">
        <v>92</v>
      </c>
      <c r="BM6" s="100">
        <f>IFERROR(BL6/BJ6,"-")</f>
        <v>0.10032715376227</v>
      </c>
      <c r="BN6" s="101">
        <v>3832500</v>
      </c>
      <c r="BO6" s="102">
        <f>IFERROR(BN6/BJ6,"-")</f>
        <v>4179.3893129771</v>
      </c>
      <c r="BP6" s="103">
        <v>43</v>
      </c>
      <c r="BQ6" s="103">
        <v>9</v>
      </c>
      <c r="BR6" s="103">
        <v>40</v>
      </c>
      <c r="BS6" s="104">
        <v>894</v>
      </c>
      <c r="BT6" s="105">
        <f>IF(L6=0,"",IF(BS6=0,"",(BS6/L6)))</f>
        <v>0.41141279337322</v>
      </c>
      <c r="BU6" s="106">
        <v>141</v>
      </c>
      <c r="BV6" s="107">
        <f>IFERROR(BU6/BS6,"-")</f>
        <v>0.15771812080537</v>
      </c>
      <c r="BW6" s="108">
        <v>7874500</v>
      </c>
      <c r="BX6" s="109">
        <f>IFERROR(BW6/BS6,"-")</f>
        <v>8808.1655480984</v>
      </c>
      <c r="BY6" s="110">
        <v>44</v>
      </c>
      <c r="BZ6" s="110">
        <v>27</v>
      </c>
      <c r="CA6" s="110">
        <v>70</v>
      </c>
      <c r="CB6" s="111">
        <v>279</v>
      </c>
      <c r="CC6" s="112">
        <f>IF(L6=0,"",IF(CB6=0,"",(CB6/L6)))</f>
        <v>0.12839392544869</v>
      </c>
      <c r="CD6" s="113">
        <v>45</v>
      </c>
      <c r="CE6" s="114">
        <f>IFERROR(CD6/CB6,"-")</f>
        <v>0.16129032258065</v>
      </c>
      <c r="CF6" s="115">
        <v>3476950</v>
      </c>
      <c r="CG6" s="116">
        <f>IFERROR(CF6/CB6,"-")</f>
        <v>12462.186379928</v>
      </c>
      <c r="CH6" s="117">
        <v>12</v>
      </c>
      <c r="CI6" s="117">
        <v>3</v>
      </c>
      <c r="CJ6" s="117">
        <v>30</v>
      </c>
      <c r="CK6" s="118">
        <v>282</v>
      </c>
      <c r="CL6" s="119">
        <v>15215950</v>
      </c>
      <c r="CM6" s="119">
        <v>1283000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38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2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3</v>
      </c>
      <c r="L10" s="71">
        <v>0</v>
      </c>
      <c r="M10" s="61">
        <f>IFERROR(L10/K10,"-")</f>
        <v>0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7300</v>
      </c>
      <c r="J13" s="24">
        <f>SUM(J6:J12)</f>
        <v>0</v>
      </c>
      <c r="K13" s="24">
        <f>SUM(K6:K12)</f>
        <v>177831</v>
      </c>
      <c r="L13" s="24">
        <f>SUM(L6:L12)</f>
        <v>2173</v>
      </c>
      <c r="M13" s="25">
        <f>IFERROR(L13/K13,"-")</f>
        <v>0.012219466797128</v>
      </c>
      <c r="N13" s="57">
        <f>SUM(N6:N12)</f>
        <v>74</v>
      </c>
      <c r="O13" s="57">
        <f>SUM(O6:O12)</f>
        <v>626</v>
      </c>
      <c r="P13" s="25">
        <f>IFERROR(N13/L13,"-")</f>
        <v>0.034054302807179</v>
      </c>
      <c r="Q13" s="26">
        <f>IFERROR(H13/L13,"-")</f>
        <v>0</v>
      </c>
      <c r="R13" s="27">
        <f>SUM(R6:R12)</f>
        <v>282</v>
      </c>
      <c r="S13" s="25">
        <f>IFERROR(R13/L13,"-")</f>
        <v>0.12977450529222</v>
      </c>
      <c r="T13" s="162">
        <f>SUM(T6:T12)</f>
        <v>15215950</v>
      </c>
      <c r="U13" s="162">
        <f>IFERROR(T13/L13,"-")</f>
        <v>7002.2779567418</v>
      </c>
      <c r="V13" s="162">
        <f>IFERROR(T13/R13,"-")</f>
        <v>53957.269503546</v>
      </c>
      <c r="W13" s="162">
        <f>T13-H13</f>
        <v>15215950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