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<sst xmlns="http://schemas.openxmlformats.org/spreadsheetml/2006/main" uniqueCount="81">
  <si>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09月</t>
  </si>
  <si>
    <t>パートナー</t>
  </si>
  <si>
    <t>最終更新日</t>
  </si>
  <si>
    <t>12月26日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</si>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</sst>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0.037735849056604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79500</v>
      </c>
      <c r="I8" s="64">
        <v>1700</v>
      </c>
      <c r="J8" s="60">
        <v>148</v>
      </c>
      <c r="K8" s="60">
        <v>0</v>
      </c>
      <c r="L8" s="60">
        <v>1228</v>
      </c>
      <c r="M8" s="71">
        <v>53</v>
      </c>
      <c r="N8" s="122">
        <v>49</v>
      </c>
      <c r="O8" s="61">
        <f>IFERROR(M8/L8,"-")</f>
        <v>0.043159609120521</v>
      </c>
      <c r="P8" s="60">
        <v>1</v>
      </c>
      <c r="Q8" s="60">
        <v>6</v>
      </c>
      <c r="R8" s="61">
        <f>IFERROR(P8/M8,"-")</f>
        <v>0.018867924528302</v>
      </c>
      <c r="S8" s="62">
        <f>IFERROR(H8/SUM(M8:M8),"-")</f>
        <v>1500</v>
      </c>
      <c r="T8" s="63">
        <v>1</v>
      </c>
      <c r="U8" s="61">
        <f>IF(M8=0,"-",T8/M8)</f>
        <v>0.018867924528302</v>
      </c>
      <c r="V8" s="164">
        <v>3000</v>
      </c>
      <c r="W8" s="165">
        <f>IFERROR(V8/M8,"-")</f>
        <v>56.603773584906</v>
      </c>
      <c r="X8" s="165">
        <f>IFERROR(V8/T8,"-")</f>
        <v>3000</v>
      </c>
      <c r="Y8" s="159">
        <f>SUM(V8:V8)-SUM(H8:H8)</f>
        <v>-76500</v>
      </c>
      <c r="Z8" s="65">
        <f>SUM(V8:V8)/SUM(H8:H8)</f>
        <v>0.037735849056604</v>
      </c>
      <c r="AA8" s="58"/>
      <c r="AB8" s="72">
        <v>4</v>
      </c>
      <c r="AC8" s="73">
        <f>IF(M8=0,"",IF(AB8=0,"",(AB8/M8)))</f>
        <v>0.075471698113208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0.037735849056604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4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8</v>
      </c>
      <c r="BD8" s="91">
        <f>IF(M8=0,"",IF(BC8=0,"",(BC8/M8)))</f>
        <v>0.15094339622642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16</v>
      </c>
      <c r="BL8" s="97"/>
      <c r="BM8" s="98">
        <f>IF(M8=0,"",IF(BK8=0,"",(BK8/M8)))</f>
        <v>0.30188679245283</v>
      </c>
      <c r="BN8" s="99">
        <v>1</v>
      </c>
      <c r="BO8" s="100">
        <f>IFERROR(BN8/BK8,"-")</f>
        <v>0.0625</v>
      </c>
      <c r="BP8" s="101">
        <v>3000</v>
      </c>
      <c r="BQ8" s="102">
        <f>IFERROR(BP8/BK8,"-")</f>
        <v>187.5</v>
      </c>
      <c r="BR8" s="103">
        <v>1</v>
      </c>
      <c r="BS8" s="103"/>
      <c r="BT8" s="103"/>
      <c r="BU8" s="104">
        <v>14</v>
      </c>
      <c r="BV8" s="105">
        <f>IF(M8=0,"",IF(BU8=0,"",(BU8/M8)))</f>
        <v>0.26415094339623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5</v>
      </c>
      <c r="CE8" s="112">
        <f>IF(M8=0,"",IF(CD8=0,"",(CD8/M8)))</f>
        <v>0.094339622641509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3000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148</v>
      </c>
      <c r="K13" s="24">
        <f>SUM(K6:K12)</f>
        <v>0</v>
      </c>
      <c r="L13" s="24">
        <f>SUM(L6:L12)</f>
        <v>1228</v>
      </c>
      <c r="M13" s="24">
        <f>SUM(M6:M12)</f>
        <v>53</v>
      </c>
      <c r="N13" s="24">
        <f>SUM(N6:N12)</f>
        <v>49</v>
      </c>
      <c r="O13" s="25">
        <f>IFERROR(M13/L13,"-")</f>
        <v>0.043159609120521</v>
      </c>
      <c r="P13" s="57">
        <f>SUM(P6:P12)</f>
        <v>1</v>
      </c>
      <c r="Q13" s="57">
        <f>SUM(Q6:Q12)</f>
        <v>6</v>
      </c>
      <c r="R13" s="25">
        <f>IFERROR(P13/M13,"-")</f>
        <v>0.018867924528302</v>
      </c>
      <c r="S13" s="26">
        <f>IFERROR(H13/M13,"-")</f>
        <v>0</v>
      </c>
      <c r="T13" s="27">
        <f>SUM(T6:T12)</f>
        <v>1</v>
      </c>
      <c r="U13" s="25">
        <f>IFERROR(T13/M13,"-")</f>
        <v>0.018867924528302</v>
      </c>
      <c r="V13" s="162">
        <f>SUM(V6:V12)</f>
        <v>3000</v>
      </c>
      <c r="W13" s="162">
        <f>IFERROR(V13/M13,"-")</f>
        <v>56.603773584906</v>
      </c>
      <c r="X13" s="162">
        <f>IFERROR(V13/T13,"-")</f>
        <v>3000</v>
      </c>
      <c r="Y13" s="162">
        <f>V13-H13</f>
        <v>3000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4.8590370533505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2329371</v>
      </c>
      <c r="I6" s="60">
        <v>5368</v>
      </c>
      <c r="J6" s="60">
        <v>0</v>
      </c>
      <c r="K6" s="60">
        <v>132682</v>
      </c>
      <c r="L6" s="71">
        <v>1639</v>
      </c>
      <c r="M6" s="61">
        <f>IFERROR(L6/K6,"-")</f>
        <v>0.012352843641187</v>
      </c>
      <c r="N6" s="60">
        <v>67</v>
      </c>
      <c r="O6" s="60">
        <v>456</v>
      </c>
      <c r="P6" s="61">
        <f>IFERROR(N6/(L6),"-")</f>
        <v>0.040878584502746</v>
      </c>
      <c r="Q6" s="62">
        <f>IFERROR(H6/SUM(L6:L6),"-")</f>
        <v>1421.2147651007</v>
      </c>
      <c r="R6" s="63">
        <v>243</v>
      </c>
      <c r="S6" s="61">
        <f>IF(L6=0,"-",R6/L6)</f>
        <v>0.14826113483832</v>
      </c>
      <c r="T6" s="164">
        <v>11318500</v>
      </c>
      <c r="U6" s="165">
        <f>IFERROR(T6/L6,"-")</f>
        <v>6905.7352043929</v>
      </c>
      <c r="V6" s="165">
        <f>IFERROR(T6/R6,"-")</f>
        <v>46578.189300412</v>
      </c>
      <c r="W6" s="159">
        <f>SUM(T6:T6)-SUM(H6:H6)</f>
        <v>8989129</v>
      </c>
      <c r="X6" s="65">
        <f>SUM(T6:T6)/SUM(H6:H6)</f>
        <v>4.8590370533505</v>
      </c>
      <c r="Y6" s="58"/>
      <c r="Z6" s="72">
        <v>1</v>
      </c>
      <c r="AA6" s="73">
        <f>IF(L6=0,"",IF(Z6=0,"",(Z6/L6)))</f>
        <v>0.00061012812690665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0.00183038438072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0.0073215375228798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44</v>
      </c>
      <c r="BB6" s="91">
        <f>IF(L6=0,"",IF(BA6=0,"",(BA6/L6)))</f>
        <v>0.026845637583893</v>
      </c>
      <c r="BC6" s="90">
        <v>4</v>
      </c>
      <c r="BD6" s="92">
        <f>IFERROR(BC6/BA6,"-")</f>
        <v>0.090909090909091</v>
      </c>
      <c r="BE6" s="93">
        <v>37500</v>
      </c>
      <c r="BF6" s="94">
        <f>IFERROR(BE6/BA6,"-")</f>
        <v>852.27272727273</v>
      </c>
      <c r="BG6" s="95">
        <v>2</v>
      </c>
      <c r="BH6" s="95"/>
      <c r="BI6" s="95">
        <v>2</v>
      </c>
      <c r="BJ6" s="97">
        <v>678</v>
      </c>
      <c r="BK6" s="98">
        <f>IF(L6=0,"",IF(BJ6=0,"",(BJ6/L6)))</f>
        <v>0.41366687004271</v>
      </c>
      <c r="BL6" s="99">
        <v>86</v>
      </c>
      <c r="BM6" s="100">
        <f>IFERROR(BL6/BJ6,"-")</f>
        <v>0.12684365781711</v>
      </c>
      <c r="BN6" s="101">
        <v>3069000</v>
      </c>
      <c r="BO6" s="102">
        <f>IFERROR(BN6/BJ6,"-")</f>
        <v>4526.5486725664</v>
      </c>
      <c r="BP6" s="103">
        <v>39</v>
      </c>
      <c r="BQ6" s="103">
        <v>15</v>
      </c>
      <c r="BR6" s="103">
        <v>32</v>
      </c>
      <c r="BS6" s="104">
        <v>683</v>
      </c>
      <c r="BT6" s="105">
        <f>IF(L6=0,"",IF(BS6=0,"",(BS6/L6)))</f>
        <v>0.41671751067724</v>
      </c>
      <c r="BU6" s="106">
        <v>114</v>
      </c>
      <c r="BV6" s="107">
        <f>IFERROR(BU6/BS6,"-")</f>
        <v>0.16691068814056</v>
      </c>
      <c r="BW6" s="108">
        <v>5122500</v>
      </c>
      <c r="BX6" s="109">
        <f>IFERROR(BW6/BS6,"-")</f>
        <v>7500</v>
      </c>
      <c r="BY6" s="110">
        <v>46</v>
      </c>
      <c r="BZ6" s="110">
        <v>24</v>
      </c>
      <c r="CA6" s="110">
        <v>44</v>
      </c>
      <c r="CB6" s="111">
        <v>218</v>
      </c>
      <c r="CC6" s="112">
        <f>IF(L6=0,"",IF(CB6=0,"",(CB6/L6)))</f>
        <v>0.13300793166565</v>
      </c>
      <c r="CD6" s="113">
        <v>39</v>
      </c>
      <c r="CE6" s="114">
        <f>IFERROR(CD6/CB6,"-")</f>
        <v>0.17889908256881</v>
      </c>
      <c r="CF6" s="115">
        <v>3089500</v>
      </c>
      <c r="CG6" s="116">
        <f>IFERROR(CF6/CB6,"-")</f>
        <v>14172.018348624</v>
      </c>
      <c r="CH6" s="117">
        <v>13</v>
      </c>
      <c r="CI6" s="117">
        <v>1</v>
      </c>
      <c r="CJ6" s="117">
        <v>25</v>
      </c>
      <c r="CK6" s="118">
        <v>243</v>
      </c>
      <c r="CL6" s="119">
        <v>11318500</v>
      </c>
      <c r="CM6" s="119">
        <v>1213000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2</v>
      </c>
      <c r="J8" s="60">
        <v>0</v>
      </c>
      <c r="K8" s="60">
        <v>44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5370</v>
      </c>
      <c r="J13" s="24">
        <f>SUM(J6:J12)</f>
        <v>0</v>
      </c>
      <c r="K13" s="24">
        <f>SUM(K6:K12)</f>
        <v>132728</v>
      </c>
      <c r="L13" s="24">
        <f>SUM(L6:L12)</f>
        <v>1639</v>
      </c>
      <c r="M13" s="25">
        <f>IFERROR(L13/K13,"-")</f>
        <v>0.01234856247363</v>
      </c>
      <c r="N13" s="57">
        <f>SUM(N6:N12)</f>
        <v>67</v>
      </c>
      <c r="O13" s="57">
        <f>SUM(O6:O12)</f>
        <v>456</v>
      </c>
      <c r="P13" s="25">
        <f>IFERROR(N13/L13,"-")</f>
        <v>0.040878584502746</v>
      </c>
      <c r="Q13" s="26">
        <f>IFERROR(H13/L13,"-")</f>
        <v>0</v>
      </c>
      <c r="R13" s="27">
        <f>SUM(R6:R12)</f>
        <v>243</v>
      </c>
      <c r="S13" s="25">
        <f>IFERROR(R13/L13,"-")</f>
        <v>0.14826113483832</v>
      </c>
      <c r="T13" s="162">
        <f>SUM(T6:T12)</f>
        <v>11318500</v>
      </c>
      <c r="U13" s="162">
        <f>IFERROR(T13/L13,"-")</f>
        <v>6905.7352043929</v>
      </c>
      <c r="V13" s="162">
        <f>IFERROR(T13/R13,"-")</f>
        <v>46578.189300412</v>
      </c>
      <c r="W13" s="162">
        <f>T13-H13</f>
        <v>11318500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