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<sst xmlns="http://schemas.openxmlformats.org/spreadsheetml/2006/main" uniqueCount="75">
  <si>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04月</t>
  </si>
  <si>
    <t>どきどき</t>
  </si>
  <si>
    <t>最終更新日</t>
  </si>
  <si>
    <t>07月18日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</si>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</sst>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1900</v>
      </c>
      <c r="J6" s="60">
        <v>2</v>
      </c>
      <c r="K6" s="60">
        <v>0</v>
      </c>
      <c r="L6" s="60">
        <v>733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2000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2000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2</v>
      </c>
      <c r="K13" s="24">
        <f>SUM(K6:K12)</f>
        <v>0</v>
      </c>
      <c r="L13" s="24">
        <f>SUM(L6:L12)</f>
        <v>733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3.6678340180087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910894</v>
      </c>
      <c r="I6" s="60">
        <v>1626</v>
      </c>
      <c r="J6" s="60">
        <v>0</v>
      </c>
      <c r="K6" s="60">
        <v>34797</v>
      </c>
      <c r="L6" s="71">
        <v>388</v>
      </c>
      <c r="M6" s="61">
        <f>IFERROR(L6/K6,"-")</f>
        <v>0.011150386527574</v>
      </c>
      <c r="N6" s="60">
        <v>36</v>
      </c>
      <c r="O6" s="60">
        <v>75</v>
      </c>
      <c r="P6" s="61">
        <f>IFERROR(N6/(L6),"-")</f>
        <v>0.092783505154639</v>
      </c>
      <c r="Q6" s="62">
        <f>IFERROR(H6/SUM(L6:L6),"-")</f>
        <v>2347.6649484536</v>
      </c>
      <c r="R6" s="63">
        <v>40</v>
      </c>
      <c r="S6" s="61">
        <f>IF(L6=0,"-",R6/L6)</f>
        <v>0.10309278350515</v>
      </c>
      <c r="T6" s="164">
        <v>3341008</v>
      </c>
      <c r="U6" s="165">
        <f>IFERROR(T6/L6,"-")</f>
        <v>8610.8453608247</v>
      </c>
      <c r="V6" s="165">
        <f>IFERROR(T6/R6,"-")</f>
        <v>83525.2</v>
      </c>
      <c r="W6" s="159">
        <f>SUM(T6:T6)-SUM(H6:H6)</f>
        <v>2430114</v>
      </c>
      <c r="X6" s="65">
        <f>SUM(T6:T6)/SUM(H6:H6)</f>
        <v>3.6678340180087</v>
      </c>
      <c r="Y6" s="58"/>
      <c r="Z6" s="72">
        <v>1</v>
      </c>
      <c r="AA6" s="73">
        <f>IF(L6=0,"",IF(Z6=0,"",(Z6/L6)))</f>
        <v>0.0025773195876289</v>
      </c>
      <c r="AB6" s="72"/>
      <c r="AC6" s="74">
        <f>IFERROR(AB6/Z6,"-")</f>
        <v>0</v>
      </c>
      <c r="AD6" s="75"/>
      <c r="AE6" s="76">
        <f>IFERROR(AD6/Z6,"-")</f>
        <v>0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2</v>
      </c>
      <c r="AS6" s="85">
        <f>IF(L6=0,"",IF(AR6=0,"",(AR6/L6)))</f>
        <v>0.0051546391752577</v>
      </c>
      <c r="AT6" s="84">
        <v>1</v>
      </c>
      <c r="AU6" s="86">
        <f>IFERROR(AT6/AR6,"-")</f>
        <v>0.5</v>
      </c>
      <c r="AV6" s="87">
        <v>10000</v>
      </c>
      <c r="AW6" s="88">
        <f>IFERROR(AV6/AR6,"-")</f>
        <v>5000</v>
      </c>
      <c r="AX6" s="89"/>
      <c r="AY6" s="89">
        <v>1</v>
      </c>
      <c r="AZ6" s="89"/>
      <c r="BA6" s="90">
        <v>13</v>
      </c>
      <c r="BB6" s="91">
        <f>IF(L6=0,"",IF(BA6=0,"",(BA6/L6)))</f>
        <v>0.033505154639175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115</v>
      </c>
      <c r="BK6" s="98">
        <f>IF(L6=0,"",IF(BJ6=0,"",(BJ6/L6)))</f>
        <v>0.29639175257732</v>
      </c>
      <c r="BL6" s="99">
        <v>10</v>
      </c>
      <c r="BM6" s="100">
        <f>IFERROR(BL6/BJ6,"-")</f>
        <v>0.08695652173913</v>
      </c>
      <c r="BN6" s="101">
        <v>298000</v>
      </c>
      <c r="BO6" s="102">
        <f>IFERROR(BN6/BJ6,"-")</f>
        <v>2591.3043478261</v>
      </c>
      <c r="BP6" s="103">
        <v>7</v>
      </c>
      <c r="BQ6" s="103"/>
      <c r="BR6" s="103">
        <v>3</v>
      </c>
      <c r="BS6" s="104">
        <v>174</v>
      </c>
      <c r="BT6" s="105">
        <f>IF(L6=0,"",IF(BS6=0,"",(BS6/L6)))</f>
        <v>0.44845360824742</v>
      </c>
      <c r="BU6" s="106">
        <v>14</v>
      </c>
      <c r="BV6" s="107">
        <f>IFERROR(BU6/BS6,"-")</f>
        <v>0.080459770114943</v>
      </c>
      <c r="BW6" s="108">
        <v>467000</v>
      </c>
      <c r="BX6" s="109">
        <f>IFERROR(BW6/BS6,"-")</f>
        <v>2683.908045977</v>
      </c>
      <c r="BY6" s="110">
        <v>7</v>
      </c>
      <c r="BZ6" s="110">
        <v>1</v>
      </c>
      <c r="CA6" s="110">
        <v>6</v>
      </c>
      <c r="CB6" s="111">
        <v>83</v>
      </c>
      <c r="CC6" s="112">
        <f>IF(L6=0,"",IF(CB6=0,"",(CB6/L6)))</f>
        <v>0.2139175257732</v>
      </c>
      <c r="CD6" s="113">
        <v>15</v>
      </c>
      <c r="CE6" s="114">
        <f>IFERROR(CD6/CB6,"-")</f>
        <v>0.18072289156627</v>
      </c>
      <c r="CF6" s="115">
        <v>2566008</v>
      </c>
      <c r="CG6" s="116">
        <f>IFERROR(CF6/CB6,"-")</f>
        <v>30915.759036145</v>
      </c>
      <c r="CH6" s="117">
        <v>7</v>
      </c>
      <c r="CI6" s="117">
        <v>2</v>
      </c>
      <c r="CJ6" s="117">
        <v>6</v>
      </c>
      <c r="CK6" s="118">
        <v>40</v>
      </c>
      <c r="CL6" s="119">
        <v>3341008</v>
      </c>
      <c r="CM6" s="119">
        <v>1384000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3</v>
      </c>
      <c r="J7" s="60">
        <v>0</v>
      </c>
      <c r="K7" s="60">
        <v>0</v>
      </c>
      <c r="L7" s="71">
        <v>1</v>
      </c>
      <c r="M7" s="61" t="str">
        <f>IFERROR(L7/K7,"-")</f>
        <v>-</v>
      </c>
      <c r="N7" s="60">
        <v>0</v>
      </c>
      <c r="O7" s="60">
        <v>1</v>
      </c>
      <c r="P7" s="61">
        <f>IFERROR(N7/(L7),"-")</f>
        <v>0</v>
      </c>
      <c r="Q7" s="62">
        <f>IFERROR(H7/SUM(L7:L7),"-")</f>
        <v>0</v>
      </c>
      <c r="R7" s="63">
        <v>0</v>
      </c>
      <c r="S7" s="61">
        <f>IF(L7=0,"-",R7/L7)</f>
        <v>0</v>
      </c>
      <c r="T7" s="164"/>
      <c r="U7" s="165">
        <f>IFERROR(T7/L7,"-")</f>
        <v>0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>
        <f>IF(L7=0,"",IF(Z7=0,"",(Z7/L7)))</f>
        <v>0</v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>
        <f>IF(L7=0,"",IF(AI7=0,"",(AI7/L7)))</f>
        <v>0</v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>
        <v>1</v>
      </c>
      <c r="AS7" s="85">
        <f>IF(L7=0,"",IF(AR7=0,"",(AR7/L7)))</f>
        <v>1</v>
      </c>
      <c r="AT7" s="84"/>
      <c r="AU7" s="86">
        <f>IFERROR(AT7/AR7,"-")</f>
        <v>0</v>
      </c>
      <c r="AV7" s="87"/>
      <c r="AW7" s="88">
        <f>IFERROR(AV7/AR7,"-")</f>
        <v>0</v>
      </c>
      <c r="AX7" s="89"/>
      <c r="AY7" s="89"/>
      <c r="AZ7" s="89"/>
      <c r="BA7" s="90"/>
      <c r="BB7" s="91">
        <f>IF(L7=0,"",IF(BA7=0,"",(BA7/L7)))</f>
        <v>0</v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>
        <f>IF(L7=0,"",IF(BJ7=0,"",(BJ7/L7)))</f>
        <v>0</v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>
        <f>IF(L7=0,"",IF(BS7=0,"",(BS7/L7)))</f>
        <v>0</v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>
        <f>IF(L7=0,"",IF(CB7=0,"",(CB7/L7)))</f>
        <v>0</v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>
        <f>X8</f>
        <v>3.5073929614854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134858</v>
      </c>
      <c r="I8" s="60">
        <v>298</v>
      </c>
      <c r="J8" s="60">
        <v>0</v>
      </c>
      <c r="K8" s="60">
        <v>19551</v>
      </c>
      <c r="L8" s="71">
        <v>54</v>
      </c>
      <c r="M8" s="61">
        <f>IFERROR(L8/K8,"-")</f>
        <v>0.0027620070584625</v>
      </c>
      <c r="N8" s="60">
        <v>6</v>
      </c>
      <c r="O8" s="60">
        <v>22</v>
      </c>
      <c r="P8" s="61">
        <f>IFERROR(N8/(L8),"-")</f>
        <v>0.11111111111111</v>
      </c>
      <c r="Q8" s="62">
        <f>IFERROR(H8/SUM(L8:L8),"-")</f>
        <v>2497.3703703704</v>
      </c>
      <c r="R8" s="63">
        <v>8</v>
      </c>
      <c r="S8" s="61">
        <f>IF(L8=0,"-",R8/L8)</f>
        <v>0.14814814814815</v>
      </c>
      <c r="T8" s="164">
        <v>473000</v>
      </c>
      <c r="U8" s="165">
        <f>IFERROR(T8/L8,"-")</f>
        <v>8759.2592592593</v>
      </c>
      <c r="V8" s="165">
        <f>IFERROR(T8/R8,"-")</f>
        <v>59125</v>
      </c>
      <c r="W8" s="159">
        <f>SUM(T8:T8)-SUM(H8:H8)</f>
        <v>338142</v>
      </c>
      <c r="X8" s="65">
        <f>SUM(T8:T8)/SUM(H8:H8)</f>
        <v>3.5073929614854</v>
      </c>
      <c r="Y8" s="58"/>
      <c r="Z8" s="72"/>
      <c r="AA8" s="73">
        <f>IF(L8=0,"",IF(Z8=0,"",(Z8/L8)))</f>
        <v>0</v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>
        <f>IF(L8=0,"",IF(AI8=0,"",(AI8/L8)))</f>
        <v>0</v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>
        <f>IF(L8=0,"",IF(AR8=0,"",(AR8/L8)))</f>
        <v>0</v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>
        <f>IF(L8=0,"",IF(BA8=0,"",(BA8/L8)))</f>
        <v>0</v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>
        <v>16</v>
      </c>
      <c r="BK8" s="98">
        <f>IF(L8=0,"",IF(BJ8=0,"",(BJ8/L8)))</f>
        <v>0.2962962962963</v>
      </c>
      <c r="BL8" s="99">
        <v>2</v>
      </c>
      <c r="BM8" s="100">
        <f>IFERROR(BL8/BJ8,"-")</f>
        <v>0.125</v>
      </c>
      <c r="BN8" s="101">
        <v>13000</v>
      </c>
      <c r="BO8" s="102">
        <f>IFERROR(BN8/BJ8,"-")</f>
        <v>812.5</v>
      </c>
      <c r="BP8" s="103">
        <v>1</v>
      </c>
      <c r="BQ8" s="103">
        <v>1</v>
      </c>
      <c r="BR8" s="103"/>
      <c r="BS8" s="104">
        <v>26</v>
      </c>
      <c r="BT8" s="105">
        <f>IF(L8=0,"",IF(BS8=0,"",(BS8/L8)))</f>
        <v>0.48148148148148</v>
      </c>
      <c r="BU8" s="106">
        <v>4</v>
      </c>
      <c r="BV8" s="107">
        <f>IFERROR(BU8/BS8,"-")</f>
        <v>0.15384615384615</v>
      </c>
      <c r="BW8" s="108">
        <v>97000</v>
      </c>
      <c r="BX8" s="109">
        <f>IFERROR(BW8/BS8,"-")</f>
        <v>3730.7692307692</v>
      </c>
      <c r="BY8" s="110">
        <v>2</v>
      </c>
      <c r="BZ8" s="110">
        <v>1</v>
      </c>
      <c r="CA8" s="110">
        <v>1</v>
      </c>
      <c r="CB8" s="111">
        <v>12</v>
      </c>
      <c r="CC8" s="112">
        <f>IF(L8=0,"",IF(CB8=0,"",(CB8/L8)))</f>
        <v>0.22222222222222</v>
      </c>
      <c r="CD8" s="113">
        <v>2</v>
      </c>
      <c r="CE8" s="114">
        <f>IFERROR(CD8/CB8,"-")</f>
        <v>0.16666666666667</v>
      </c>
      <c r="CF8" s="115">
        <v>363000</v>
      </c>
      <c r="CG8" s="116">
        <f>IFERROR(CF8/CB8,"-")</f>
        <v>30250</v>
      </c>
      <c r="CH8" s="117"/>
      <c r="CI8" s="117"/>
      <c r="CJ8" s="117">
        <v>2</v>
      </c>
      <c r="CK8" s="118">
        <v>8</v>
      </c>
      <c r="CL8" s="119">
        <v>473000</v>
      </c>
      <c r="CM8" s="119">
        <v>335000</v>
      </c>
      <c r="CN8" s="119"/>
      <c r="CO8" s="120" t="str">
        <f>IF(AND(CM8=0,CN8=0),"",IF(AND(CM8&lt;=100000,CN8&lt;=100000),"",IF(CM8/CL8&gt;0.7,"男高",IF(CN8/CL8&gt;0.7,"女高",""))))</f>
        <v>男高</v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1927</v>
      </c>
      <c r="J11" s="24">
        <f>SUM(J6:J10)</f>
        <v>0</v>
      </c>
      <c r="K11" s="24">
        <f>SUM(K6:K10)</f>
        <v>54348</v>
      </c>
      <c r="L11" s="24">
        <f>SUM(L6:L10)</f>
        <v>443</v>
      </c>
      <c r="M11" s="25">
        <f>IFERROR(L11/K11,"-")</f>
        <v>0.0081511739162435</v>
      </c>
      <c r="N11" s="57">
        <f>SUM(N6:N10)</f>
        <v>42</v>
      </c>
      <c r="O11" s="57">
        <f>SUM(O6:O10)</f>
        <v>98</v>
      </c>
      <c r="P11" s="25">
        <f>IFERROR(N11/L11,"-")</f>
        <v>0.094808126410835</v>
      </c>
      <c r="Q11" s="26">
        <f>IFERROR(H11/L11,"-")</f>
        <v>0</v>
      </c>
      <c r="R11" s="27">
        <f>SUM(R6:R10)</f>
        <v>48</v>
      </c>
      <c r="S11" s="25">
        <f>IFERROR(R11/L11,"-")</f>
        <v>0.10835214446953</v>
      </c>
      <c r="T11" s="162">
        <f>SUM(T6:T10)</f>
        <v>3814008</v>
      </c>
      <c r="U11" s="162">
        <f>IFERROR(T11/L11,"-")</f>
        <v>8609.4988713318</v>
      </c>
      <c r="V11" s="162">
        <f>IFERROR(T11/R11,"-")</f>
        <v>79458.5</v>
      </c>
      <c r="W11" s="162">
        <f>T11-H11</f>
        <v>3814008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