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<sst xmlns="http://schemas.openxmlformats.org/spreadsheetml/2006/main" uniqueCount="112">
  <si>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12月</t>
  </si>
  <si>
    <t>どきどき</t>
  </si>
  <si>
    <t>最終更新日</t>
  </si>
  <si>
    <t>03月15日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</si>
  <si>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</si>
  <si>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</si>
  <si>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</si>
  <si>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</si>
  <si>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</si>
  <si>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</si>
  <si>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</si>
  <si>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</si>
  <si>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</si>
  <si>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</si>
  <si>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</si>
  <si>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</si>
  <si>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</si>
  <si>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</si>
  <si>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</si>
  <si>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</si>
  <si>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</si>
  <si>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</si>
  <si>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</si>
  <si>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</si>
  <si>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</si>
  <si>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</si>
  <si>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</si>
  <si>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</si>
  <si>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</si>
  <si>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</si>
  <si>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</si>
  <si>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</si>
  <si>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</si>
  <si>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</si>
  <si>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</si>
  <si>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</si>
  <si>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</si>
  <si>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</si>
  <si>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</si>
  <si>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</si>
  <si>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</si>
  <si>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</si>
  <si>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</si>
  <si>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</si>
  <si>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</si>
  <si>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</si>
  <si>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</si>
  <si>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</si>
  <si>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</si>
  <si>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</si>
  <si>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</si>
  <si>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</si>
  <si>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</si>
  <si>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</si>
  <si>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</si>
  <si>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</si>
  <si>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</si>
  <si>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dz144</t>
  </si>
  <si>
    <t>インターカラー</t>
  </si>
  <si>
    <t>扶桑社</t>
  </si>
  <si>
    <t>（塩見彩）</t>
  </si>
  <si>
    <t>求む50歳以上の女性と恋愛・結婚したい男性</t>
  </si>
  <si>
    <t>lp02</t>
  </si>
  <si>
    <t>Tvnavi</t>
  </si>
  <si>
    <t>(月間Tvnavi)①</t>
  </si>
  <si>
    <t>12月16日(月)</t>
  </si>
  <si>
    <t>dz145</t>
  </si>
  <si>
    <t>空電</t>
  </si>
  <si>
    <t>dz146</t>
  </si>
  <si>
    <t>女優大版１（塩見彩）</t>
  </si>
  <si>
    <t>出会い探しは</t>
  </si>
  <si>
    <t>dz147</t>
  </si>
  <si>
    <t>ht460</t>
  </si>
  <si>
    <t>おまとめパック</t>
  </si>
  <si>
    <t>12月01日(日)</t>
  </si>
  <si>
    <t>ln_tk021</t>
  </si>
  <si>
    <t>line</t>
  </si>
  <si>
    <t>ht461</t>
  </si>
  <si>
    <t>ht462</t>
  </si>
  <si>
    <t>ht463</t>
  </si>
  <si>
    <t>lp03</t>
  </si>
  <si>
    <t>ln_tk022</t>
  </si>
  <si>
    <t>ht464</t>
  </si>
  <si>
    <t>ht465</t>
  </si>
  <si>
    <t>雑誌 TOTAL</t>
  </si>
  <si>
    <t>●アフィリエイト 広告</t>
  </si>
  <si>
    <t>UA</t>
  </si>
  <si>
    <t>AF単価</t>
  </si>
  <si>
    <t>20歳以上</t>
  </si>
  <si>
    <t>aa012</t>
  </si>
  <si>
    <t>ADIT</t>
  </si>
  <si>
    <t>MDメルマガ</t>
  </si>
  <si>
    <t>12/1～12/31</t>
  </si>
  <si>
    <t>adit001</t>
  </si>
  <si>
    <t>b01</t>
  </si>
  <si>
    <t>ADマッチング ios</t>
  </si>
  <si>
    <t>adit002</t>
  </si>
  <si>
    <t>ADマッチング android</t>
  </si>
  <si>
    <t>adit003</t>
  </si>
  <si>
    <t>ADマッチング 補填用</t>
  </si>
  <si>
    <t>adit004</t>
  </si>
  <si>
    <t>アフィリエイト TOTAL</t>
  </si>
  <si>
    <t>●リスティング 広告</t>
  </si>
  <si>
    <t>adyd</t>
  </si>
  <si>
    <t>YDN（ディスプレイ広告）</t>
  </si>
  <si>
    <t>adys</t>
  </si>
  <si>
    <t>YDN（検索広告）</t>
  </si>
  <si>
    <t>bance001</t>
  </si>
  <si>
    <t>BANCE（DSP広告）</t>
  </si>
  <si>
    <t>ln_bance001</t>
  </si>
  <si>
    <t>b02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</si>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</sst>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1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0.57777777777778</v>
      </c>
      <c r="B6" s="189" t="s">
        <v>57</v>
      </c>
      <c r="C6" s="189" t="s">
        <v>58</v>
      </c>
      <c r="D6" s="189" t="s">
        <v>59</v>
      </c>
      <c r="E6" s="189" t="s">
        <v>60</v>
      </c>
      <c r="F6" s="189" t="s">
        <v>61</v>
      </c>
      <c r="G6" s="189" t="s">
        <v>62</v>
      </c>
      <c r="H6" s="89" t="s">
        <v>63</v>
      </c>
      <c r="I6" s="89" t="s">
        <v>64</v>
      </c>
      <c r="J6" s="89" t="s">
        <v>65</v>
      </c>
      <c r="K6" s="181">
        <v>225000</v>
      </c>
      <c r="L6" s="80">
        <v>14</v>
      </c>
      <c r="M6" s="80">
        <v>0</v>
      </c>
      <c r="N6" s="80">
        <v>179</v>
      </c>
      <c r="O6" s="91">
        <v>9</v>
      </c>
      <c r="P6" s="92">
        <v>0</v>
      </c>
      <c r="Q6" s="93">
        <f>O6+P6</f>
        <v>9</v>
      </c>
      <c r="R6" s="81">
        <f>IFERROR(Q6/N6,"-")</f>
        <v>0.050279329608939</v>
      </c>
      <c r="S6" s="80">
        <v>2</v>
      </c>
      <c r="T6" s="80">
        <v>3</v>
      </c>
      <c r="U6" s="81">
        <f>IFERROR(T6/(Q6),"-")</f>
        <v>0.33333333333333</v>
      </c>
      <c r="V6" s="82">
        <f>IFERROR(K6/SUM(Q6:Q9),"-")</f>
        <v>10227.272727273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SUM(Y6:Y9)-SUM(K6:K9)</f>
        <v>-95000</v>
      </c>
      <c r="AC6" s="85">
        <f>SUM(Y6:Y9)/SUM(K6:K9)</f>
        <v>0.57777777777778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>
        <v>3</v>
      </c>
      <c r="BP6" s="120">
        <f>IF(Q6=0,"",IF(BO6=0,"",(BO6/Q6)))</f>
        <v>0.33333333333333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5</v>
      </c>
      <c r="BY6" s="127">
        <f>IF(Q6=0,"",IF(BX6=0,"",(BX6/Q6)))</f>
        <v>0.55555555555556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1</v>
      </c>
      <c r="CH6" s="134">
        <f>IF(Q6=0,"",IF(CG6=0,"",(CG6/Q6)))</f>
        <v>0.11111111111111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66</v>
      </c>
      <c r="C7" s="189" t="s">
        <v>58</v>
      </c>
      <c r="D7" s="189"/>
      <c r="E7" s="189"/>
      <c r="F7" s="189"/>
      <c r="G7" s="189" t="s">
        <v>67</v>
      </c>
      <c r="H7" s="89"/>
      <c r="I7" s="89"/>
      <c r="J7" s="89"/>
      <c r="K7" s="181"/>
      <c r="L7" s="80">
        <v>31</v>
      </c>
      <c r="M7" s="80">
        <v>16</v>
      </c>
      <c r="N7" s="80">
        <v>16</v>
      </c>
      <c r="O7" s="91">
        <v>3</v>
      </c>
      <c r="P7" s="92">
        <v>1</v>
      </c>
      <c r="Q7" s="93">
        <f>O7+P7</f>
        <v>4</v>
      </c>
      <c r="R7" s="81">
        <f>IFERROR(Q7/N7,"-")</f>
        <v>0.25</v>
      </c>
      <c r="S7" s="80">
        <v>2</v>
      </c>
      <c r="T7" s="80">
        <v>1</v>
      </c>
      <c r="U7" s="81">
        <f>IFERROR(T7/(Q7),"-")</f>
        <v>0.25</v>
      </c>
      <c r="V7" s="82"/>
      <c r="W7" s="83">
        <v>1</v>
      </c>
      <c r="X7" s="81">
        <f>IF(Q7=0,"-",W7/Q7)</f>
        <v>0.25</v>
      </c>
      <c r="Y7" s="186">
        <v>130000</v>
      </c>
      <c r="Z7" s="187">
        <f>IFERROR(Y7/Q7,"-")</f>
        <v>32500</v>
      </c>
      <c r="AA7" s="187">
        <f>IFERROR(Y7/W7,"-")</f>
        <v>130000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>
        <v>1</v>
      </c>
      <c r="BP7" s="120">
        <f>IF(Q7=0,"",IF(BO7=0,"",(BO7/Q7)))</f>
        <v>0.25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1</v>
      </c>
      <c r="BY7" s="127">
        <f>IF(Q7=0,"",IF(BX7=0,"",(BX7/Q7)))</f>
        <v>0.25</v>
      </c>
      <c r="BZ7" s="128">
        <v>1</v>
      </c>
      <c r="CA7" s="129">
        <f>IFERROR(BZ7/BX7,"-")</f>
        <v>1</v>
      </c>
      <c r="CB7" s="130">
        <v>130000</v>
      </c>
      <c r="CC7" s="131">
        <f>IFERROR(CB7/BX7,"-")</f>
        <v>130000</v>
      </c>
      <c r="CD7" s="132"/>
      <c r="CE7" s="132"/>
      <c r="CF7" s="132">
        <v>1</v>
      </c>
      <c r="CG7" s="133">
        <v>2</v>
      </c>
      <c r="CH7" s="134">
        <f>IF(Q7=0,"",IF(CG7=0,"",(CG7/Q7)))</f>
        <v>0.5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1</v>
      </c>
      <c r="CQ7" s="141">
        <v>130000</v>
      </c>
      <c r="CR7" s="141">
        <v>130000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/>
      <c r="B8" s="189" t="s">
        <v>68</v>
      </c>
      <c r="C8" s="189" t="s">
        <v>58</v>
      </c>
      <c r="D8" s="189" t="s">
        <v>59</v>
      </c>
      <c r="E8" s="189" t="s">
        <v>69</v>
      </c>
      <c r="F8" s="189" t="s">
        <v>70</v>
      </c>
      <c r="G8" s="189" t="s">
        <v>62</v>
      </c>
      <c r="H8" s="89" t="s">
        <v>63</v>
      </c>
      <c r="I8" s="89" t="s">
        <v>64</v>
      </c>
      <c r="J8" s="89"/>
      <c r="K8" s="181"/>
      <c r="L8" s="80">
        <v>22</v>
      </c>
      <c r="M8" s="80">
        <v>0</v>
      </c>
      <c r="N8" s="80">
        <v>168</v>
      </c>
      <c r="O8" s="91">
        <v>5</v>
      </c>
      <c r="P8" s="92">
        <v>1</v>
      </c>
      <c r="Q8" s="93">
        <f>O8+P8</f>
        <v>6</v>
      </c>
      <c r="R8" s="81">
        <f>IFERROR(Q8/N8,"-")</f>
        <v>0.035714285714286</v>
      </c>
      <c r="S8" s="80">
        <v>1</v>
      </c>
      <c r="T8" s="80">
        <v>1</v>
      </c>
      <c r="U8" s="81">
        <f>IFERROR(T8/(Q8),"-")</f>
        <v>0.16666666666667</v>
      </c>
      <c r="V8" s="82"/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1</v>
      </c>
      <c r="BG8" s="113">
        <f>IF(Q8=0,"",IF(BF8=0,"",(BF8/Q8)))</f>
        <v>0.16666666666667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1</v>
      </c>
      <c r="BP8" s="120">
        <f>IF(Q8=0,"",IF(BO8=0,"",(BO8/Q8)))</f>
        <v>0.16666666666667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4</v>
      </c>
      <c r="BY8" s="127">
        <f>IF(Q8=0,"",IF(BX8=0,"",(BX8/Q8)))</f>
        <v>0.66666666666667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71</v>
      </c>
      <c r="C9" s="189" t="s">
        <v>58</v>
      </c>
      <c r="D9" s="189"/>
      <c r="E9" s="189"/>
      <c r="F9" s="189"/>
      <c r="G9" s="189" t="s">
        <v>67</v>
      </c>
      <c r="H9" s="89"/>
      <c r="I9" s="89"/>
      <c r="J9" s="89"/>
      <c r="K9" s="181"/>
      <c r="L9" s="80">
        <v>21</v>
      </c>
      <c r="M9" s="80">
        <v>15</v>
      </c>
      <c r="N9" s="80">
        <v>15</v>
      </c>
      <c r="O9" s="91">
        <v>3</v>
      </c>
      <c r="P9" s="92">
        <v>0</v>
      </c>
      <c r="Q9" s="93">
        <f>O9+P9</f>
        <v>3</v>
      </c>
      <c r="R9" s="81">
        <f>IFERROR(Q9/N9,"-")</f>
        <v>0.2</v>
      </c>
      <c r="S9" s="80">
        <v>1</v>
      </c>
      <c r="T9" s="80">
        <v>0</v>
      </c>
      <c r="U9" s="81">
        <f>IFERROR(T9/(Q9),"-")</f>
        <v>0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>
        <v>1</v>
      </c>
      <c r="BP9" s="120">
        <f>IF(Q9=0,"",IF(BO9=0,"",(BO9/Q9)))</f>
        <v>0.33333333333333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2</v>
      </c>
      <c r="BY9" s="127">
        <f>IF(Q9=0,"",IF(BX9=0,"",(BX9/Q9)))</f>
        <v>0.66666666666667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 t="str">
        <f>AC10</f>
        <v>0</v>
      </c>
      <c r="B10" s="189" t="s">
        <v>72</v>
      </c>
      <c r="C10" s="189"/>
      <c r="D10" s="189"/>
      <c r="E10" s="189"/>
      <c r="F10" s="189"/>
      <c r="G10" s="189" t="s">
        <v>62</v>
      </c>
      <c r="H10" s="89" t="s">
        <v>73</v>
      </c>
      <c r="I10" s="89"/>
      <c r="J10" s="190" t="s">
        <v>74</v>
      </c>
      <c r="K10" s="181">
        <v>0</v>
      </c>
      <c r="L10" s="80">
        <v>76</v>
      </c>
      <c r="M10" s="80">
        <v>0</v>
      </c>
      <c r="N10" s="80">
        <v>253</v>
      </c>
      <c r="O10" s="91">
        <v>26</v>
      </c>
      <c r="P10" s="92">
        <v>1</v>
      </c>
      <c r="Q10" s="93">
        <f>O10+P10</f>
        <v>27</v>
      </c>
      <c r="R10" s="81">
        <f>IFERROR(Q10/N10,"-")</f>
        <v>0.10671936758893</v>
      </c>
      <c r="S10" s="80">
        <v>4</v>
      </c>
      <c r="T10" s="80">
        <v>6</v>
      </c>
      <c r="U10" s="81">
        <f>IFERROR(T10/(Q10),"-")</f>
        <v>0.22222222222222</v>
      </c>
      <c r="V10" s="82">
        <f>IFERROR(K10/SUM(Q10:Q17),"-")</f>
        <v>0</v>
      </c>
      <c r="W10" s="83">
        <v>5</v>
      </c>
      <c r="X10" s="81">
        <f>IF(Q10=0,"-",W10/Q10)</f>
        <v>0.18518518518519</v>
      </c>
      <c r="Y10" s="186">
        <v>26000</v>
      </c>
      <c r="Z10" s="187">
        <f>IFERROR(Y10/Q10,"-")</f>
        <v>962.96296296296</v>
      </c>
      <c r="AA10" s="187">
        <f>IFERROR(Y10/W10,"-")</f>
        <v>5200</v>
      </c>
      <c r="AB10" s="181">
        <f>SUM(Y10:Y17)-SUM(K10:K17)</f>
        <v>433000</v>
      </c>
      <c r="AC10" s="85" t="str">
        <f>SUM(Y10:Y17)/SUM(K10:K17)</f>
        <v>0</v>
      </c>
      <c r="AD10" s="78"/>
      <c r="AE10" s="94">
        <v>1</v>
      </c>
      <c r="AF10" s="95">
        <f>IF(Q10=0,"",IF(AE10=0,"",(AE10/Q10)))</f>
        <v>0.037037037037037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11</v>
      </c>
      <c r="AO10" s="101">
        <f>IF(Q10=0,"",IF(AN10=0,"",(AN10/Q10)))</f>
        <v>0.40740740740741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5</v>
      </c>
      <c r="AX10" s="107">
        <f>IF(Q10=0,"",IF(AW10=0,"",(AW10/Q10)))</f>
        <v>0.18518518518519</v>
      </c>
      <c r="AY10" s="106">
        <v>1</v>
      </c>
      <c r="AZ10" s="108">
        <f>IFERROR(AY10/AW10,"-")</f>
        <v>0.2</v>
      </c>
      <c r="BA10" s="109">
        <v>8000</v>
      </c>
      <c r="BB10" s="110">
        <f>IFERROR(BA10/AW10,"-")</f>
        <v>1600</v>
      </c>
      <c r="BC10" s="111">
        <v>1</v>
      </c>
      <c r="BD10" s="111"/>
      <c r="BE10" s="111"/>
      <c r="BF10" s="112">
        <v>3</v>
      </c>
      <c r="BG10" s="113">
        <f>IF(Q10=0,"",IF(BF10=0,"",(BF10/Q10)))</f>
        <v>0.11111111111111</v>
      </c>
      <c r="BH10" s="112">
        <v>1</v>
      </c>
      <c r="BI10" s="114">
        <f>IFERROR(BH10/BF10,"-")</f>
        <v>0.33333333333333</v>
      </c>
      <c r="BJ10" s="115">
        <v>3000</v>
      </c>
      <c r="BK10" s="116">
        <f>IFERROR(BJ10/BF10,"-")</f>
        <v>1000</v>
      </c>
      <c r="BL10" s="117">
        <v>1</v>
      </c>
      <c r="BM10" s="117"/>
      <c r="BN10" s="117"/>
      <c r="BO10" s="119">
        <v>5</v>
      </c>
      <c r="BP10" s="120">
        <f>IF(Q10=0,"",IF(BO10=0,"",(BO10/Q10)))</f>
        <v>0.18518518518519</v>
      </c>
      <c r="BQ10" s="121">
        <v>3</v>
      </c>
      <c r="BR10" s="122">
        <f>IFERROR(BQ10/BO10,"-")</f>
        <v>0.6</v>
      </c>
      <c r="BS10" s="123">
        <v>109000</v>
      </c>
      <c r="BT10" s="124">
        <f>IFERROR(BS10/BO10,"-")</f>
        <v>21800</v>
      </c>
      <c r="BU10" s="125">
        <v>1</v>
      </c>
      <c r="BV10" s="125">
        <v>1</v>
      </c>
      <c r="BW10" s="125">
        <v>1</v>
      </c>
      <c r="BX10" s="126">
        <v>2</v>
      </c>
      <c r="BY10" s="127">
        <f>IF(Q10=0,"",IF(BX10=0,"",(BX10/Q10)))</f>
        <v>0.074074074074074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5</v>
      </c>
      <c r="CQ10" s="141">
        <v>26000</v>
      </c>
      <c r="CR10" s="141">
        <v>91000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75</v>
      </c>
      <c r="C11" s="189"/>
      <c r="D11" s="189"/>
      <c r="E11" s="189"/>
      <c r="F11" s="189"/>
      <c r="G11" s="189" t="s">
        <v>76</v>
      </c>
      <c r="H11" s="89"/>
      <c r="I11" s="89"/>
      <c r="J11" s="89"/>
      <c r="K11" s="181"/>
      <c r="L11" s="80">
        <v>0</v>
      </c>
      <c r="M11" s="80">
        <v>0</v>
      </c>
      <c r="N11" s="80">
        <v>0</v>
      </c>
      <c r="O11" s="91">
        <v>0</v>
      </c>
      <c r="P11" s="92">
        <v>0</v>
      </c>
      <c r="Q11" s="93">
        <f>O11+P11</f>
        <v>0</v>
      </c>
      <c r="R11" s="81" t="str">
        <f>IFERROR(Q11/N11,"-")</f>
        <v>-</v>
      </c>
      <c r="S11" s="80">
        <v>0</v>
      </c>
      <c r="T11" s="80">
        <v>0</v>
      </c>
      <c r="U11" s="81" t="str">
        <f>IFERROR(T11/(Q11),"-")</f>
        <v>-</v>
      </c>
      <c r="V11" s="82"/>
      <c r="W11" s="83">
        <v>0</v>
      </c>
      <c r="X11" s="81" t="str">
        <f>IF(Q11=0,"-",W11/Q11)</f>
        <v>-</v>
      </c>
      <c r="Y11" s="186">
        <v>0</v>
      </c>
      <c r="Z11" s="187" t="str">
        <f>IFERROR(Y11/Q11,"-")</f>
        <v>-</v>
      </c>
      <c r="AA11" s="187" t="str">
        <f>IFERROR(Y11/W11,"-")</f>
        <v>-</v>
      </c>
      <c r="AB11" s="181"/>
      <c r="AC11" s="85"/>
      <c r="AD11" s="78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77</v>
      </c>
      <c r="C12" s="189"/>
      <c r="D12" s="189"/>
      <c r="E12" s="189"/>
      <c r="F12" s="189"/>
      <c r="G12" s="189" t="s">
        <v>67</v>
      </c>
      <c r="H12" s="89"/>
      <c r="I12" s="89"/>
      <c r="J12" s="89"/>
      <c r="K12" s="181"/>
      <c r="L12" s="80">
        <v>203</v>
      </c>
      <c r="M12" s="80">
        <v>85</v>
      </c>
      <c r="N12" s="80">
        <v>479</v>
      </c>
      <c r="O12" s="91">
        <v>18</v>
      </c>
      <c r="P12" s="92">
        <v>1</v>
      </c>
      <c r="Q12" s="93">
        <f>O12+P12</f>
        <v>19</v>
      </c>
      <c r="R12" s="81">
        <f>IFERROR(Q12/N12,"-")</f>
        <v>0.039665970772443</v>
      </c>
      <c r="S12" s="80">
        <v>4</v>
      </c>
      <c r="T12" s="80">
        <v>1</v>
      </c>
      <c r="U12" s="81">
        <f>IFERROR(T12/(Q12),"-")</f>
        <v>0.052631578947368</v>
      </c>
      <c r="V12" s="82"/>
      <c r="W12" s="83">
        <v>2</v>
      </c>
      <c r="X12" s="81">
        <f>IF(Q12=0,"-",W12/Q12)</f>
        <v>0.10526315789474</v>
      </c>
      <c r="Y12" s="186">
        <v>136000</v>
      </c>
      <c r="Z12" s="187">
        <f>IFERROR(Y12/Q12,"-")</f>
        <v>7157.8947368421</v>
      </c>
      <c r="AA12" s="187">
        <f>IFERROR(Y12/W12,"-")</f>
        <v>68000</v>
      </c>
      <c r="AB12" s="181"/>
      <c r="AC12" s="85"/>
      <c r="AD12" s="78"/>
      <c r="AE12" s="94">
        <v>2</v>
      </c>
      <c r="AF12" s="95">
        <f>IF(Q12=0,"",IF(AE12=0,"",(AE12/Q12)))</f>
        <v>0.10526315789474</v>
      </c>
      <c r="AG12" s="94"/>
      <c r="AH12" s="96">
        <f>IFERROR(AG12/AE12,"-")</f>
        <v>0</v>
      </c>
      <c r="AI12" s="97"/>
      <c r="AJ12" s="98">
        <f>IFERROR(AI12/AE12,"-")</f>
        <v>0</v>
      </c>
      <c r="AK12" s="99"/>
      <c r="AL12" s="99"/>
      <c r="AM12" s="99"/>
      <c r="AN12" s="100">
        <v>2</v>
      </c>
      <c r="AO12" s="101">
        <f>IF(Q12=0,"",IF(AN12=0,"",(AN12/Q12)))</f>
        <v>0.10526315789474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>
        <v>3</v>
      </c>
      <c r="AX12" s="107">
        <f>IF(Q12=0,"",IF(AW12=0,"",(AW12/Q12)))</f>
        <v>0.15789473684211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6</v>
      </c>
      <c r="BG12" s="113">
        <f>IF(Q12=0,"",IF(BF12=0,"",(BF12/Q12)))</f>
        <v>0.31578947368421</v>
      </c>
      <c r="BH12" s="112">
        <v>1</v>
      </c>
      <c r="BI12" s="114">
        <f>IFERROR(BH12/BF12,"-")</f>
        <v>0.16666666666667</v>
      </c>
      <c r="BJ12" s="115">
        <v>86000</v>
      </c>
      <c r="BK12" s="116">
        <f>IFERROR(BJ12/BF12,"-")</f>
        <v>14333.333333333</v>
      </c>
      <c r="BL12" s="117"/>
      <c r="BM12" s="117"/>
      <c r="BN12" s="117">
        <v>1</v>
      </c>
      <c r="BO12" s="119">
        <v>2</v>
      </c>
      <c r="BP12" s="120">
        <f>IF(Q12=0,"",IF(BO12=0,"",(BO12/Q12)))</f>
        <v>0.10526315789474</v>
      </c>
      <c r="BQ12" s="121">
        <v>1</v>
      </c>
      <c r="BR12" s="122">
        <f>IFERROR(BQ12/BO12,"-")</f>
        <v>0.5</v>
      </c>
      <c r="BS12" s="123">
        <v>60000</v>
      </c>
      <c r="BT12" s="124">
        <f>IFERROR(BS12/BO12,"-")</f>
        <v>30000</v>
      </c>
      <c r="BU12" s="125"/>
      <c r="BV12" s="125"/>
      <c r="BW12" s="125">
        <v>1</v>
      </c>
      <c r="BX12" s="126">
        <v>2</v>
      </c>
      <c r="BY12" s="127">
        <f>IF(Q12=0,"",IF(BX12=0,"",(BX12/Q12)))</f>
        <v>0.10526315789474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>
        <v>2</v>
      </c>
      <c r="CH12" s="134">
        <f>IF(Q12=0,"",IF(CG12=0,"",(CG12/Q12)))</f>
        <v>0.10526315789474</v>
      </c>
      <c r="CI12" s="135"/>
      <c r="CJ12" s="136">
        <f>IFERROR(CI12/CG12,"-")</f>
        <v>0</v>
      </c>
      <c r="CK12" s="137"/>
      <c r="CL12" s="138">
        <f>IFERROR(CK12/CG12,"-")</f>
        <v>0</v>
      </c>
      <c r="CM12" s="139"/>
      <c r="CN12" s="139"/>
      <c r="CO12" s="139"/>
      <c r="CP12" s="140">
        <v>2</v>
      </c>
      <c r="CQ12" s="141">
        <v>136000</v>
      </c>
      <c r="CR12" s="141">
        <v>86000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78</v>
      </c>
      <c r="C13" s="189"/>
      <c r="D13" s="189"/>
      <c r="E13" s="189"/>
      <c r="F13" s="189"/>
      <c r="G13" s="189" t="s">
        <v>67</v>
      </c>
      <c r="H13" s="89"/>
      <c r="I13" s="89"/>
      <c r="J13" s="89"/>
      <c r="K13" s="181"/>
      <c r="L13" s="80">
        <v>152</v>
      </c>
      <c r="M13" s="80">
        <v>80</v>
      </c>
      <c r="N13" s="80">
        <v>184</v>
      </c>
      <c r="O13" s="91">
        <v>17</v>
      </c>
      <c r="P13" s="92">
        <v>0</v>
      </c>
      <c r="Q13" s="93">
        <f>O13+P13</f>
        <v>17</v>
      </c>
      <c r="R13" s="81">
        <f>IFERROR(Q13/N13,"-")</f>
        <v>0.092391304347826</v>
      </c>
      <c r="S13" s="80">
        <v>7</v>
      </c>
      <c r="T13" s="80">
        <v>0</v>
      </c>
      <c r="U13" s="81">
        <f>IFERROR(T13/(Q13),"-")</f>
        <v>0</v>
      </c>
      <c r="V13" s="82"/>
      <c r="W13" s="83">
        <v>3</v>
      </c>
      <c r="X13" s="81">
        <f>IF(Q13=0,"-",W13/Q13)</f>
        <v>0.17647058823529</v>
      </c>
      <c r="Y13" s="186">
        <v>271000</v>
      </c>
      <c r="Z13" s="187">
        <f>IFERROR(Y13/Q13,"-")</f>
        <v>15941.176470588</v>
      </c>
      <c r="AA13" s="187">
        <f>IFERROR(Y13/W13,"-")</f>
        <v>90333.333333333</v>
      </c>
      <c r="AB13" s="181"/>
      <c r="AC13" s="85"/>
      <c r="AD13" s="78"/>
      <c r="AE13" s="94">
        <v>1</v>
      </c>
      <c r="AF13" s="95">
        <f>IF(Q13=0,"",IF(AE13=0,"",(AE13/Q13)))</f>
        <v>0.058823529411765</v>
      </c>
      <c r="AG13" s="94"/>
      <c r="AH13" s="96">
        <f>IFERROR(AG13/AE13,"-")</f>
        <v>0</v>
      </c>
      <c r="AI13" s="97"/>
      <c r="AJ13" s="98">
        <f>IFERROR(AI13/AE13,"-")</f>
        <v>0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>
        <v>1</v>
      </c>
      <c r="AX13" s="107">
        <f>IF(Q13=0,"",IF(AW13=0,"",(AW13/Q13)))</f>
        <v>0.058823529411765</v>
      </c>
      <c r="AY13" s="106"/>
      <c r="AZ13" s="108">
        <f>IFERROR(AY13/AW13,"-")</f>
        <v>0</v>
      </c>
      <c r="BA13" s="109"/>
      <c r="BB13" s="110">
        <f>IFERROR(BA13/AW13,"-")</f>
        <v>0</v>
      </c>
      <c r="BC13" s="111"/>
      <c r="BD13" s="111"/>
      <c r="BE13" s="111"/>
      <c r="BF13" s="112">
        <v>1</v>
      </c>
      <c r="BG13" s="113">
        <f>IF(Q13=0,"",IF(BF13=0,"",(BF13/Q13)))</f>
        <v>0.058823529411765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7</v>
      </c>
      <c r="BP13" s="120">
        <f>IF(Q13=0,"",IF(BO13=0,"",(BO13/Q13)))</f>
        <v>0.41176470588235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6</v>
      </c>
      <c r="BY13" s="127">
        <f>IF(Q13=0,"",IF(BX13=0,"",(BX13/Q13)))</f>
        <v>0.35294117647059</v>
      </c>
      <c r="BZ13" s="128">
        <v>2</v>
      </c>
      <c r="CA13" s="129">
        <f>IFERROR(BZ13/BX13,"-")</f>
        <v>0.33333333333333</v>
      </c>
      <c r="CB13" s="130">
        <v>46000</v>
      </c>
      <c r="CC13" s="131">
        <f>IFERROR(CB13/BX13,"-")</f>
        <v>7666.6666666667</v>
      </c>
      <c r="CD13" s="132"/>
      <c r="CE13" s="132">
        <v>1</v>
      </c>
      <c r="CF13" s="132">
        <v>1</v>
      </c>
      <c r="CG13" s="133">
        <v>1</v>
      </c>
      <c r="CH13" s="134">
        <f>IF(Q13=0,"",IF(CG13=0,"",(CG13/Q13)))</f>
        <v>0.058823529411765</v>
      </c>
      <c r="CI13" s="135">
        <v>1</v>
      </c>
      <c r="CJ13" s="136">
        <f>IFERROR(CI13/CG13,"-")</f>
        <v>1</v>
      </c>
      <c r="CK13" s="137">
        <v>225000</v>
      </c>
      <c r="CL13" s="138">
        <f>IFERROR(CK13/CG13,"-")</f>
        <v>225000</v>
      </c>
      <c r="CM13" s="139"/>
      <c r="CN13" s="139"/>
      <c r="CO13" s="139">
        <v>1</v>
      </c>
      <c r="CP13" s="140">
        <v>3</v>
      </c>
      <c r="CQ13" s="141">
        <v>271000</v>
      </c>
      <c r="CR13" s="141">
        <v>225000</v>
      </c>
      <c r="CS13" s="141"/>
      <c r="CT13" s="142" t="str">
        <f>IF(AND(CR13=0,CS13=0),"",IF(AND(CR13&lt;=100000,CS13&lt;=100000),"",IF(CR13/CQ13&gt;0.7,"男高",IF(CS13/CQ13&gt;0.7,"女高",""))))</f>
        <v>男高</v>
      </c>
    </row>
    <row r="14" spans="1:99">
      <c r="A14" s="79"/>
      <c r="B14" s="189" t="s">
        <v>79</v>
      </c>
      <c r="C14" s="189"/>
      <c r="D14" s="189"/>
      <c r="E14" s="189"/>
      <c r="F14" s="189"/>
      <c r="G14" s="189" t="s">
        <v>80</v>
      </c>
      <c r="H14" s="89"/>
      <c r="I14" s="89"/>
      <c r="J14" s="89"/>
      <c r="K14" s="181"/>
      <c r="L14" s="80">
        <v>17</v>
      </c>
      <c r="M14" s="80">
        <v>0</v>
      </c>
      <c r="N14" s="80">
        <v>55</v>
      </c>
      <c r="O14" s="91">
        <v>7</v>
      </c>
      <c r="P14" s="92">
        <v>0</v>
      </c>
      <c r="Q14" s="93">
        <f>O14+P14</f>
        <v>7</v>
      </c>
      <c r="R14" s="81">
        <f>IFERROR(Q14/N14,"-")</f>
        <v>0.12727272727273</v>
      </c>
      <c r="S14" s="80">
        <v>0</v>
      </c>
      <c r="T14" s="80">
        <v>2</v>
      </c>
      <c r="U14" s="81">
        <f>IFERROR(T14/(Q14),"-")</f>
        <v>0.28571428571429</v>
      </c>
      <c r="V14" s="82"/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>
        <v>1</v>
      </c>
      <c r="AO14" s="101">
        <f>IF(Q14=0,"",IF(AN14=0,"",(AN14/Q14)))</f>
        <v>0.14285714285714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>
        <v>1</v>
      </c>
      <c r="AX14" s="107">
        <f>IF(Q14=0,"",IF(AW14=0,"",(AW14/Q14)))</f>
        <v>0.14285714285714</v>
      </c>
      <c r="AY14" s="106"/>
      <c r="AZ14" s="108">
        <f>IFERROR(AY14/AW14,"-")</f>
        <v>0</v>
      </c>
      <c r="BA14" s="109"/>
      <c r="BB14" s="110">
        <f>IFERROR(BA14/AW14,"-")</f>
        <v>0</v>
      </c>
      <c r="BC14" s="111"/>
      <c r="BD14" s="111"/>
      <c r="BE14" s="111"/>
      <c r="BF14" s="112">
        <v>3</v>
      </c>
      <c r="BG14" s="113">
        <f>IF(Q14=0,"",IF(BF14=0,"",(BF14/Q14)))</f>
        <v>0.42857142857143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/>
      <c r="BP14" s="120">
        <f>IF(Q14=0,"",IF(BO14=0,"",(BO14/Q14)))</f>
        <v>0</v>
      </c>
      <c r="BQ14" s="121"/>
      <c r="BR14" s="122" t="str">
        <f>IFERROR(BQ14/BO14,"-")</f>
        <v>-</v>
      </c>
      <c r="BS14" s="123"/>
      <c r="BT14" s="124" t="str">
        <f>IFERROR(BS14/BO14,"-")</f>
        <v>-</v>
      </c>
      <c r="BU14" s="125"/>
      <c r="BV14" s="125"/>
      <c r="BW14" s="125"/>
      <c r="BX14" s="126">
        <v>1</v>
      </c>
      <c r="BY14" s="127">
        <f>IF(Q14=0,"",IF(BX14=0,"",(BX14/Q14)))</f>
        <v>0.14285714285714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>
        <v>1</v>
      </c>
      <c r="CH14" s="134">
        <f>IF(Q14=0,"",IF(CG14=0,"",(CG14/Q14)))</f>
        <v>0.14285714285714</v>
      </c>
      <c r="CI14" s="135"/>
      <c r="CJ14" s="136">
        <f>IFERROR(CI14/CG14,"-")</f>
        <v>0</v>
      </c>
      <c r="CK14" s="137"/>
      <c r="CL14" s="138">
        <f>IFERROR(CK14/CG14,"-")</f>
        <v>0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81</v>
      </c>
      <c r="C15" s="189"/>
      <c r="D15" s="189"/>
      <c r="E15" s="189"/>
      <c r="F15" s="189"/>
      <c r="G15" s="189" t="s">
        <v>76</v>
      </c>
      <c r="H15" s="89"/>
      <c r="I15" s="89"/>
      <c r="J15" s="89"/>
      <c r="K15" s="181"/>
      <c r="L15" s="80">
        <v>0</v>
      </c>
      <c r="M15" s="80">
        <v>0</v>
      </c>
      <c r="N15" s="80">
        <v>0</v>
      </c>
      <c r="O15" s="91">
        <v>0</v>
      </c>
      <c r="P15" s="92">
        <v>0</v>
      </c>
      <c r="Q15" s="93">
        <f>O15+P15</f>
        <v>0</v>
      </c>
      <c r="R15" s="81" t="str">
        <f>IFERROR(Q15/N15,"-")</f>
        <v>-</v>
      </c>
      <c r="S15" s="80">
        <v>0</v>
      </c>
      <c r="T15" s="80">
        <v>0</v>
      </c>
      <c r="U15" s="81" t="str">
        <f>IFERROR(T15/(Q15),"-")</f>
        <v>-</v>
      </c>
      <c r="V15" s="82"/>
      <c r="W15" s="83">
        <v>0</v>
      </c>
      <c r="X15" s="81" t="str">
        <f>IF(Q15=0,"-",W15/Q15)</f>
        <v>-</v>
      </c>
      <c r="Y15" s="186">
        <v>0</v>
      </c>
      <c r="Z15" s="187" t="str">
        <f>IFERROR(Y15/Q15,"-")</f>
        <v>-</v>
      </c>
      <c r="AA15" s="187" t="str">
        <f>IFERROR(Y15/W15,"-")</f>
        <v>-</v>
      </c>
      <c r="AB15" s="181"/>
      <c r="AC15" s="85"/>
      <c r="AD15" s="78"/>
      <c r="AE15" s="94"/>
      <c r="AF15" s="95" t="str">
        <f>IF(Q15=0,"",IF(AE15=0,"",(AE15/Q15)))</f>
        <v/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 t="str">
        <f>IF(Q15=0,"",IF(AN15=0,"",(AN15/Q15)))</f>
        <v/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 t="str">
        <f>IF(Q15=0,"",IF(AW15=0,"",(AW15/Q15)))</f>
        <v/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 t="str">
        <f>IF(Q15=0,"",IF(BF15=0,"",(BF15/Q15)))</f>
        <v/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/>
      <c r="BP15" s="120" t="str">
        <f>IF(Q15=0,"",IF(BO15=0,"",(BO15/Q15)))</f>
        <v/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/>
      <c r="BY15" s="127" t="str">
        <f>IF(Q15=0,"",IF(BX15=0,"",(BX15/Q15)))</f>
        <v/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 t="str">
        <f>IF(Q15=0,"",IF(CG15=0,"",(CG15/Q15)))</f>
        <v/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82</v>
      </c>
      <c r="C16" s="189"/>
      <c r="D16" s="189"/>
      <c r="E16" s="189"/>
      <c r="F16" s="189"/>
      <c r="G16" s="189" t="s">
        <v>67</v>
      </c>
      <c r="H16" s="89"/>
      <c r="I16" s="89"/>
      <c r="J16" s="89"/>
      <c r="K16" s="181"/>
      <c r="L16" s="80">
        <v>19</v>
      </c>
      <c r="M16" s="80">
        <v>13</v>
      </c>
      <c r="N16" s="80">
        <v>18</v>
      </c>
      <c r="O16" s="91">
        <v>7</v>
      </c>
      <c r="P16" s="92">
        <v>0</v>
      </c>
      <c r="Q16" s="93">
        <f>O16+P16</f>
        <v>7</v>
      </c>
      <c r="R16" s="81">
        <f>IFERROR(Q16/N16,"-")</f>
        <v>0.38888888888889</v>
      </c>
      <c r="S16" s="80">
        <v>1</v>
      </c>
      <c r="T16" s="80">
        <v>0</v>
      </c>
      <c r="U16" s="81">
        <f>IFERROR(T16/(Q16),"-")</f>
        <v>0</v>
      </c>
      <c r="V16" s="82"/>
      <c r="W16" s="83">
        <v>0</v>
      </c>
      <c r="X16" s="81">
        <f>IF(Q16=0,"-",W16/Q16)</f>
        <v>0</v>
      </c>
      <c r="Y16" s="186">
        <v>0</v>
      </c>
      <c r="Z16" s="187">
        <f>IFERROR(Y16/Q16,"-")</f>
        <v>0</v>
      </c>
      <c r="AA16" s="187" t="str">
        <f>IFERROR(Y16/W16,"-")</f>
        <v>-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>
        <v>1</v>
      </c>
      <c r="AX16" s="107">
        <f>IF(Q16=0,"",IF(AW16=0,"",(AW16/Q16)))</f>
        <v>0.14285714285714</v>
      </c>
      <c r="AY16" s="106"/>
      <c r="AZ16" s="108">
        <f>IFERROR(AY16/AW16,"-")</f>
        <v>0</v>
      </c>
      <c r="BA16" s="109"/>
      <c r="BB16" s="110">
        <f>IFERROR(BA16/AW16,"-")</f>
        <v>0</v>
      </c>
      <c r="BC16" s="111"/>
      <c r="BD16" s="111"/>
      <c r="BE16" s="111"/>
      <c r="BF16" s="112">
        <v>1</v>
      </c>
      <c r="BG16" s="113">
        <f>IF(Q16=0,"",IF(BF16=0,"",(BF16/Q16)))</f>
        <v>0.14285714285714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>
        <v>2</v>
      </c>
      <c r="BP16" s="120">
        <f>IF(Q16=0,"",IF(BO16=0,"",(BO16/Q16)))</f>
        <v>0.28571428571429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>
        <v>2</v>
      </c>
      <c r="BY16" s="127">
        <f>IF(Q16=0,"",IF(BX16=0,"",(BX16/Q16)))</f>
        <v>0.28571428571429</v>
      </c>
      <c r="BZ16" s="128"/>
      <c r="CA16" s="129">
        <f>IFERROR(BZ16/BX16,"-")</f>
        <v>0</v>
      </c>
      <c r="CB16" s="130"/>
      <c r="CC16" s="131">
        <f>IFERROR(CB16/BX16,"-")</f>
        <v>0</v>
      </c>
      <c r="CD16" s="132"/>
      <c r="CE16" s="132"/>
      <c r="CF16" s="132"/>
      <c r="CG16" s="133">
        <v>1</v>
      </c>
      <c r="CH16" s="134">
        <f>IF(Q16=0,"",IF(CG16=0,"",(CG16/Q16)))</f>
        <v>0.14285714285714</v>
      </c>
      <c r="CI16" s="135"/>
      <c r="CJ16" s="136">
        <f>IFERROR(CI16/CG16,"-")</f>
        <v>0</v>
      </c>
      <c r="CK16" s="137"/>
      <c r="CL16" s="138">
        <f>IFERROR(CK16/CG16,"-")</f>
        <v>0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83</v>
      </c>
      <c r="C17" s="189"/>
      <c r="D17" s="189"/>
      <c r="E17" s="189"/>
      <c r="F17" s="189"/>
      <c r="G17" s="189" t="s">
        <v>67</v>
      </c>
      <c r="H17" s="89"/>
      <c r="I17" s="89"/>
      <c r="J17" s="89"/>
      <c r="K17" s="181"/>
      <c r="L17" s="80">
        <v>35</v>
      </c>
      <c r="M17" s="80">
        <v>19</v>
      </c>
      <c r="N17" s="80">
        <v>13</v>
      </c>
      <c r="O17" s="91">
        <v>2</v>
      </c>
      <c r="P17" s="92">
        <v>0</v>
      </c>
      <c r="Q17" s="93">
        <f>O17+P17</f>
        <v>2</v>
      </c>
      <c r="R17" s="81">
        <f>IFERROR(Q17/N17,"-")</f>
        <v>0.15384615384615</v>
      </c>
      <c r="S17" s="80">
        <v>0</v>
      </c>
      <c r="T17" s="80">
        <v>0</v>
      </c>
      <c r="U17" s="81">
        <f>IFERROR(T17/(Q17),"-")</f>
        <v>0</v>
      </c>
      <c r="V17" s="82"/>
      <c r="W17" s="83">
        <v>0</v>
      </c>
      <c r="X17" s="81">
        <f>IF(Q17=0,"-",W17/Q17)</f>
        <v>0</v>
      </c>
      <c r="Y17" s="186">
        <v>0</v>
      </c>
      <c r="Z17" s="187">
        <f>IFERROR(Y17/Q17,"-")</f>
        <v>0</v>
      </c>
      <c r="AA17" s="187" t="str">
        <f>IFERROR(Y17/W17,"-")</f>
        <v>-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>
        <f>IF(Q17=0,"",IF(BF17=0,"",(BF17/Q17)))</f>
        <v>0</v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>
        <v>2</v>
      </c>
      <c r="BP17" s="120">
        <f>IF(Q17=0,"",IF(BO17=0,"",(BO17/Q17)))</f>
        <v>1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/>
      <c r="BY17" s="127">
        <f>IF(Q17=0,"",IF(BX17=0,"",(BX17/Q17)))</f>
        <v>0</v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30"/>
      <c r="B18" s="86"/>
      <c r="C18" s="86"/>
      <c r="D18" s="87"/>
      <c r="E18" s="87"/>
      <c r="F18" s="87"/>
      <c r="G18" s="88"/>
      <c r="H18" s="89"/>
      <c r="I18" s="89"/>
      <c r="J18" s="89"/>
      <c r="K18" s="182"/>
      <c r="L18" s="34"/>
      <c r="M18" s="34"/>
      <c r="N18" s="31"/>
      <c r="O18" s="23"/>
      <c r="P18" s="23"/>
      <c r="Q18" s="23"/>
      <c r="R18" s="32"/>
      <c r="S18" s="32"/>
      <c r="T18" s="23"/>
      <c r="U18" s="32"/>
      <c r="V18" s="25"/>
      <c r="W18" s="25"/>
      <c r="X18" s="25"/>
      <c r="Y18" s="188"/>
      <c r="Z18" s="188"/>
      <c r="AA18" s="188"/>
      <c r="AB18" s="188"/>
      <c r="AC18" s="33"/>
      <c r="AD18" s="58"/>
      <c r="AE18" s="62"/>
      <c r="AF18" s="63"/>
      <c r="AG18" s="62"/>
      <c r="AH18" s="66"/>
      <c r="AI18" s="67"/>
      <c r="AJ18" s="68"/>
      <c r="AK18" s="69"/>
      <c r="AL18" s="69"/>
      <c r="AM18" s="69"/>
      <c r="AN18" s="62"/>
      <c r="AO18" s="63"/>
      <c r="AP18" s="62"/>
      <c r="AQ18" s="66"/>
      <c r="AR18" s="67"/>
      <c r="AS18" s="68"/>
      <c r="AT18" s="69"/>
      <c r="AU18" s="69"/>
      <c r="AV18" s="69"/>
      <c r="AW18" s="62"/>
      <c r="AX18" s="63"/>
      <c r="AY18" s="62"/>
      <c r="AZ18" s="66"/>
      <c r="BA18" s="67"/>
      <c r="BB18" s="68"/>
      <c r="BC18" s="69"/>
      <c r="BD18" s="69"/>
      <c r="BE18" s="69"/>
      <c r="BF18" s="62"/>
      <c r="BG18" s="63"/>
      <c r="BH18" s="62"/>
      <c r="BI18" s="66"/>
      <c r="BJ18" s="67"/>
      <c r="BK18" s="68"/>
      <c r="BL18" s="69"/>
      <c r="BM18" s="69"/>
      <c r="BN18" s="69"/>
      <c r="BO18" s="64"/>
      <c r="BP18" s="65"/>
      <c r="BQ18" s="62"/>
      <c r="BR18" s="66"/>
      <c r="BS18" s="67"/>
      <c r="BT18" s="68"/>
      <c r="BU18" s="69"/>
      <c r="BV18" s="69"/>
      <c r="BW18" s="69"/>
      <c r="BX18" s="64"/>
      <c r="BY18" s="65"/>
      <c r="BZ18" s="62"/>
      <c r="CA18" s="66"/>
      <c r="CB18" s="67"/>
      <c r="CC18" s="68"/>
      <c r="CD18" s="69"/>
      <c r="CE18" s="69"/>
      <c r="CF18" s="69"/>
      <c r="CG18" s="64"/>
      <c r="CH18" s="65"/>
      <c r="CI18" s="62"/>
      <c r="CJ18" s="66"/>
      <c r="CK18" s="67"/>
      <c r="CL18" s="68"/>
      <c r="CM18" s="69"/>
      <c r="CN18" s="69"/>
      <c r="CO18" s="69"/>
      <c r="CP18" s="70"/>
      <c r="CQ18" s="67"/>
      <c r="CR18" s="67"/>
      <c r="CS18" s="67"/>
      <c r="CT18" s="71"/>
    </row>
    <row r="19" spans="1:99">
      <c r="A19" s="30"/>
      <c r="B19" s="37"/>
      <c r="C19" s="37"/>
      <c r="D19" s="21"/>
      <c r="E19" s="21"/>
      <c r="F19" s="21"/>
      <c r="G19" s="22"/>
      <c r="H19" s="36"/>
      <c r="I19" s="36"/>
      <c r="J19" s="74"/>
      <c r="K19" s="183"/>
      <c r="L19" s="34"/>
      <c r="M19" s="34"/>
      <c r="N19" s="31"/>
      <c r="O19" s="23"/>
      <c r="P19" s="23"/>
      <c r="Q19" s="23"/>
      <c r="R19" s="32"/>
      <c r="S19" s="32"/>
      <c r="T19" s="23"/>
      <c r="U19" s="32"/>
      <c r="V19" s="25"/>
      <c r="W19" s="25"/>
      <c r="X19" s="25"/>
      <c r="Y19" s="188"/>
      <c r="Z19" s="188"/>
      <c r="AA19" s="188"/>
      <c r="AB19" s="188"/>
      <c r="AC19" s="33"/>
      <c r="AD19" s="60"/>
      <c r="AE19" s="62"/>
      <c r="AF19" s="63"/>
      <c r="AG19" s="62"/>
      <c r="AH19" s="66"/>
      <c r="AI19" s="67"/>
      <c r="AJ19" s="68"/>
      <c r="AK19" s="69"/>
      <c r="AL19" s="69"/>
      <c r="AM19" s="69"/>
      <c r="AN19" s="62"/>
      <c r="AO19" s="63"/>
      <c r="AP19" s="62"/>
      <c r="AQ19" s="66"/>
      <c r="AR19" s="67"/>
      <c r="AS19" s="68"/>
      <c r="AT19" s="69"/>
      <c r="AU19" s="69"/>
      <c r="AV19" s="69"/>
      <c r="AW19" s="62"/>
      <c r="AX19" s="63"/>
      <c r="AY19" s="62"/>
      <c r="AZ19" s="66"/>
      <c r="BA19" s="67"/>
      <c r="BB19" s="68"/>
      <c r="BC19" s="69"/>
      <c r="BD19" s="69"/>
      <c r="BE19" s="69"/>
      <c r="BF19" s="62"/>
      <c r="BG19" s="63"/>
      <c r="BH19" s="62"/>
      <c r="BI19" s="66"/>
      <c r="BJ19" s="67"/>
      <c r="BK19" s="68"/>
      <c r="BL19" s="69"/>
      <c r="BM19" s="69"/>
      <c r="BN19" s="69"/>
      <c r="BO19" s="64"/>
      <c r="BP19" s="65"/>
      <c r="BQ19" s="62"/>
      <c r="BR19" s="66"/>
      <c r="BS19" s="67"/>
      <c r="BT19" s="68"/>
      <c r="BU19" s="69"/>
      <c r="BV19" s="69"/>
      <c r="BW19" s="69"/>
      <c r="BX19" s="64"/>
      <c r="BY19" s="65"/>
      <c r="BZ19" s="62"/>
      <c r="CA19" s="66"/>
      <c r="CB19" s="67"/>
      <c r="CC19" s="68"/>
      <c r="CD19" s="69"/>
      <c r="CE19" s="69"/>
      <c r="CF19" s="69"/>
      <c r="CG19" s="64"/>
      <c r="CH19" s="65"/>
      <c r="CI19" s="62"/>
      <c r="CJ19" s="66"/>
      <c r="CK19" s="67"/>
      <c r="CL19" s="68"/>
      <c r="CM19" s="69"/>
      <c r="CN19" s="69"/>
      <c r="CO19" s="69"/>
      <c r="CP19" s="70"/>
      <c r="CQ19" s="67"/>
      <c r="CR19" s="67"/>
      <c r="CS19" s="67"/>
      <c r="CT19" s="71"/>
    </row>
    <row r="20" spans="1:99">
      <c r="A20" s="19">
        <f>AC20</f>
        <v>2.5022222222222</v>
      </c>
      <c r="B20" s="39"/>
      <c r="C20" s="39"/>
      <c r="D20" s="39"/>
      <c r="E20" s="39"/>
      <c r="F20" s="39"/>
      <c r="G20" s="39"/>
      <c r="H20" s="40" t="s">
        <v>84</v>
      </c>
      <c r="I20" s="40"/>
      <c r="J20" s="40"/>
      <c r="K20" s="184">
        <f>SUM(K6:K19)</f>
        <v>225000</v>
      </c>
      <c r="L20" s="41">
        <f>SUM(L6:L19)</f>
        <v>590</v>
      </c>
      <c r="M20" s="41">
        <f>SUM(M6:M19)</f>
        <v>228</v>
      </c>
      <c r="N20" s="41">
        <f>SUM(N6:N19)</f>
        <v>1380</v>
      </c>
      <c r="O20" s="41">
        <f>SUM(O6:O19)</f>
        <v>97</v>
      </c>
      <c r="P20" s="41">
        <f>SUM(P6:P19)</f>
        <v>4</v>
      </c>
      <c r="Q20" s="41">
        <f>SUM(Q6:Q19)</f>
        <v>101</v>
      </c>
      <c r="R20" s="42">
        <f>IFERROR(Q20/N20,"-")</f>
        <v>0.073188405797101</v>
      </c>
      <c r="S20" s="77">
        <f>SUM(S6:S19)</f>
        <v>22</v>
      </c>
      <c r="T20" s="77">
        <f>SUM(T6:T19)</f>
        <v>14</v>
      </c>
      <c r="U20" s="42">
        <f>IFERROR(S20/Q20,"-")</f>
        <v>0.21782178217822</v>
      </c>
      <c r="V20" s="43">
        <f>IFERROR(K20/Q20,"-")</f>
        <v>2227.7227722772</v>
      </c>
      <c r="W20" s="44">
        <f>SUM(W6:W19)</f>
        <v>11</v>
      </c>
      <c r="X20" s="42">
        <f>IFERROR(W20/Q20,"-")</f>
        <v>0.10891089108911</v>
      </c>
      <c r="Y20" s="184">
        <f>SUM(Y6:Y19)</f>
        <v>563000</v>
      </c>
      <c r="Z20" s="184">
        <f>IFERROR(Y20/Q20,"-")</f>
        <v>5574.2574257426</v>
      </c>
      <c r="AA20" s="184">
        <f>IFERROR(Y20/W20,"-")</f>
        <v>51181.818181818</v>
      </c>
      <c r="AB20" s="184">
        <f>Y20-K20</f>
        <v>338000</v>
      </c>
      <c r="AC20" s="46">
        <f>Y20/K20</f>
        <v>2.5022222222222</v>
      </c>
      <c r="AD20" s="59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9"/>
    <mergeCell ref="K6:K9"/>
    <mergeCell ref="V6:V9"/>
    <mergeCell ref="AB6:AB9"/>
    <mergeCell ref="AC6:AC9"/>
    <mergeCell ref="A10:A17"/>
    <mergeCell ref="K10:K17"/>
    <mergeCell ref="V10:V17"/>
    <mergeCell ref="AB10:AB17"/>
    <mergeCell ref="AC10:AC1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85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86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87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88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>
        <f>Z6</f>
        <v>0.68676716917923</v>
      </c>
      <c r="B6" s="189" t="s">
        <v>89</v>
      </c>
      <c r="C6" s="189" t="s">
        <v>90</v>
      </c>
      <c r="D6" s="189"/>
      <c r="E6" s="189"/>
      <c r="F6" s="89" t="s">
        <v>91</v>
      </c>
      <c r="G6" s="89" t="s">
        <v>92</v>
      </c>
      <c r="H6" s="181">
        <v>358200</v>
      </c>
      <c r="I6" s="84">
        <v>1900</v>
      </c>
      <c r="J6" s="80">
        <v>687</v>
      </c>
      <c r="K6" s="80">
        <v>0</v>
      </c>
      <c r="L6" s="80">
        <v>29071</v>
      </c>
      <c r="M6" s="93">
        <v>199</v>
      </c>
      <c r="N6" s="144">
        <v>187</v>
      </c>
      <c r="O6" s="81">
        <f>IFERROR(M6/L6,"-")</f>
        <v>0.0068453097588662</v>
      </c>
      <c r="P6" s="80">
        <v>65</v>
      </c>
      <c r="Q6" s="80">
        <v>36</v>
      </c>
      <c r="R6" s="81">
        <f>IFERROR(P6/M6,"-")</f>
        <v>0.32663316582915</v>
      </c>
      <c r="S6" s="82">
        <f>IFERROR(H6/SUM(M6:M6),"-")</f>
        <v>1800</v>
      </c>
      <c r="T6" s="83">
        <v>9</v>
      </c>
      <c r="U6" s="81">
        <f>IF(M6=0,"-",T6/M6)</f>
        <v>0.045226130653266</v>
      </c>
      <c r="V6" s="186">
        <v>246000</v>
      </c>
      <c r="W6" s="187">
        <f>IFERROR(V6/M6,"-")</f>
        <v>1236.1809045226</v>
      </c>
      <c r="X6" s="187">
        <f>IFERROR(V6/T6,"-")</f>
        <v>27333.333333333</v>
      </c>
      <c r="Y6" s="181">
        <f>SUM(V6:V6)-SUM(H6:H6)</f>
        <v>-112200</v>
      </c>
      <c r="Z6" s="85">
        <f>SUM(V6:V6)/SUM(H6:H6)</f>
        <v>0.68676716917923</v>
      </c>
      <c r="AA6" s="78"/>
      <c r="AB6" s="94">
        <v>12</v>
      </c>
      <c r="AC6" s="95">
        <f>IF(M6=0,"",IF(AB6=0,"",(AB6/M6)))</f>
        <v>0.060301507537688</v>
      </c>
      <c r="AD6" s="94"/>
      <c r="AE6" s="96">
        <f>IFERROR(AD6/AB6,"-")</f>
        <v>0</v>
      </c>
      <c r="AF6" s="97"/>
      <c r="AG6" s="98">
        <f>IFERROR(AF6/AB6,"-")</f>
        <v>0</v>
      </c>
      <c r="AH6" s="99"/>
      <c r="AI6" s="99"/>
      <c r="AJ6" s="99"/>
      <c r="AK6" s="100">
        <v>25</v>
      </c>
      <c r="AL6" s="101">
        <f>IF(M6=0,"",IF(AK6=0,"",(AK6/M6)))</f>
        <v>0.12562814070352</v>
      </c>
      <c r="AM6" s="100">
        <v>1</v>
      </c>
      <c r="AN6" s="102">
        <f>IFERROR(AM6/AK6,"-")</f>
        <v>0.04</v>
      </c>
      <c r="AO6" s="103">
        <v>13000</v>
      </c>
      <c r="AP6" s="104">
        <f>IFERROR(AO6/AK6,"-")</f>
        <v>520</v>
      </c>
      <c r="AQ6" s="105"/>
      <c r="AR6" s="105"/>
      <c r="AS6" s="105">
        <v>1</v>
      </c>
      <c r="AT6" s="106">
        <v>26</v>
      </c>
      <c r="AU6" s="107" t="str">
        <f>IF(M6=0,"",IF(AW6=0,"",(AW6/M6)))</f>
        <v>0</v>
      </c>
      <c r="AV6" s="106">
        <v>1</v>
      </c>
      <c r="AW6" s="108" t="str">
        <f>IFERROR(AY6/AW6,"-")</f>
        <v>-</v>
      </c>
      <c r="AX6" s="109">
        <v>108000</v>
      </c>
      <c r="AY6" s="110" t="str">
        <f>IFERROR(BA6/AW6,"-")</f>
        <v>-</v>
      </c>
      <c r="AZ6" s="111"/>
      <c r="BA6" s="111"/>
      <c r="BB6" s="111">
        <v>1</v>
      </c>
      <c r="BC6" s="112">
        <v>39</v>
      </c>
      <c r="BD6" s="113">
        <f>IF(M6=0,"",IF(BC6=0,"",(BC6/M6)))</f>
        <v>0.19597989949749</v>
      </c>
      <c r="BE6" s="112"/>
      <c r="BF6" s="114">
        <f>IFERROR(BE6/BC6,"-")</f>
        <v>0</v>
      </c>
      <c r="BG6" s="115"/>
      <c r="BH6" s="116">
        <f>IFERROR(BG6/BC6,"-")</f>
        <v>0</v>
      </c>
      <c r="BI6" s="117"/>
      <c r="BJ6" s="117"/>
      <c r="BK6" s="117">
        <v>58</v>
      </c>
      <c r="BL6" s="119"/>
      <c r="BM6" s="120">
        <f>IF(M6=0,"",IF(BK6=0,"",(BK6/M6)))</f>
        <v>0.29145728643216</v>
      </c>
      <c r="BN6" s="121">
        <v>3</v>
      </c>
      <c r="BO6" s="122">
        <f>IFERROR(BN6/BK6,"-")</f>
        <v>0.051724137931034</v>
      </c>
      <c r="BP6" s="123">
        <v>16000</v>
      </c>
      <c r="BQ6" s="124">
        <f>IFERROR(BP6/BK6,"-")</f>
        <v>275.86206896552</v>
      </c>
      <c r="BR6" s="125">
        <v>2</v>
      </c>
      <c r="BS6" s="125">
        <v>1</v>
      </c>
      <c r="BT6" s="125"/>
      <c r="BU6" s="126">
        <v>34</v>
      </c>
      <c r="BV6" s="127">
        <f>IF(M6=0,"",IF(BU6=0,"",(BU6/M6)))</f>
        <v>0.17085427135678</v>
      </c>
      <c r="BW6" s="128">
        <v>4</v>
      </c>
      <c r="BX6" s="129">
        <f>IFERROR(BW6/BU6,"-")</f>
        <v>0.11764705882353</v>
      </c>
      <c r="BY6" s="130">
        <v>109000</v>
      </c>
      <c r="BZ6" s="131">
        <f>IFERROR(BY6/BU6,"-")</f>
        <v>3205.8823529412</v>
      </c>
      <c r="CA6" s="132"/>
      <c r="CB6" s="132">
        <v>2</v>
      </c>
      <c r="CC6" s="132">
        <v>2</v>
      </c>
      <c r="CD6" s="133">
        <v>5</v>
      </c>
      <c r="CE6" s="134">
        <f>IF(M6=0,"",IF(CD6=0,"",(CD6/M6)))</f>
        <v>0.025125628140704</v>
      </c>
      <c r="CF6" s="135"/>
      <c r="CG6" s="136">
        <f>IFERROR(CF6/CD6,"-")</f>
        <v>0</v>
      </c>
      <c r="CH6" s="137"/>
      <c r="CI6" s="138">
        <f>IFERROR(CH6/CD6,"-")</f>
        <v>0</v>
      </c>
      <c r="CJ6" s="139"/>
      <c r="CK6" s="139"/>
      <c r="CL6" s="139"/>
      <c r="CM6" s="140">
        <v>9</v>
      </c>
      <c r="CN6" s="141">
        <v>246000</v>
      </c>
      <c r="CO6" s="141">
        <v>108000</v>
      </c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93</v>
      </c>
      <c r="C7" s="189" t="s">
        <v>90</v>
      </c>
      <c r="D7" s="189"/>
      <c r="E7" s="189" t="s">
        <v>94</v>
      </c>
      <c r="F7" s="89" t="s">
        <v>95</v>
      </c>
      <c r="G7" s="89" t="s">
        <v>92</v>
      </c>
      <c r="H7" s="181">
        <v>0</v>
      </c>
      <c r="I7" s="84">
        <v>2000</v>
      </c>
      <c r="J7" s="80">
        <v>0</v>
      </c>
      <c r="K7" s="80">
        <v>0</v>
      </c>
      <c r="L7" s="80">
        <v>0</v>
      </c>
      <c r="M7" s="93">
        <v>0</v>
      </c>
      <c r="N7" s="144">
        <v>0</v>
      </c>
      <c r="O7" s="81" t="str">
        <f>IFERROR(M7/L7,"-")</f>
        <v>-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 t="str">
        <f>Z8</f>
        <v>0</v>
      </c>
      <c r="B8" s="189" t="s">
        <v>96</v>
      </c>
      <c r="C8" s="189" t="s">
        <v>90</v>
      </c>
      <c r="D8" s="189"/>
      <c r="E8" s="189" t="s">
        <v>94</v>
      </c>
      <c r="F8" s="89" t="s">
        <v>97</v>
      </c>
      <c r="G8" s="89" t="s">
        <v>92</v>
      </c>
      <c r="H8" s="181">
        <v>0</v>
      </c>
      <c r="I8" s="84">
        <v>2000</v>
      </c>
      <c r="J8" s="80">
        <v>0</v>
      </c>
      <c r="K8" s="80">
        <v>0</v>
      </c>
      <c r="L8" s="80">
        <v>0</v>
      </c>
      <c r="M8" s="93">
        <v>0</v>
      </c>
      <c r="N8" s="144">
        <v>0</v>
      </c>
      <c r="O8" s="81" t="str">
        <f>IFERROR(M8/L8,"-")</f>
        <v>-</v>
      </c>
      <c r="P8" s="80">
        <v>0</v>
      </c>
      <c r="Q8" s="80">
        <v>0</v>
      </c>
      <c r="R8" s="81" t="str">
        <f>IFERROR(P8/M8,"-")</f>
        <v>-</v>
      </c>
      <c r="S8" s="82" t="str">
        <f>IFERROR(H8/SUM(M8:M8),"-")</f>
        <v>-</v>
      </c>
      <c r="T8" s="83">
        <v>0</v>
      </c>
      <c r="U8" s="81" t="str">
        <f>IF(M8=0,"-",T8/M8)</f>
        <v>-</v>
      </c>
      <c r="V8" s="186"/>
      <c r="W8" s="187" t="str">
        <f>IFERROR(V8/M8,"-")</f>
        <v>-</v>
      </c>
      <c r="X8" s="187" t="str">
        <f>IFERROR(V8/T8,"-")</f>
        <v>-</v>
      </c>
      <c r="Y8" s="181">
        <f>SUM(V8:V8)-SUM(H8:H8)</f>
        <v>0</v>
      </c>
      <c r="Z8" s="85" t="str">
        <f>SUM(V8:V8)/SUM(H8:H8)</f>
        <v>0</v>
      </c>
      <c r="AA8" s="78"/>
      <c r="AB8" s="94"/>
      <c r="AC8" s="95" t="str">
        <f>IF(M8=0,"",IF(AB8=0,"",(AB8/M8)))</f>
        <v/>
      </c>
      <c r="AD8" s="94"/>
      <c r="AE8" s="96" t="str">
        <f>IFERROR(AD8/AB8,"-")</f>
        <v>-</v>
      </c>
      <c r="AF8" s="97"/>
      <c r="AG8" s="98" t="str">
        <f>IFERROR(AF8/AB8,"-")</f>
        <v>-</v>
      </c>
      <c r="AH8" s="99"/>
      <c r="AI8" s="99"/>
      <c r="AJ8" s="99"/>
      <c r="AK8" s="100"/>
      <c r="AL8" s="101" t="str">
        <f>IF(M8=0,"",IF(AK8=0,"",(AK8/M8)))</f>
        <v/>
      </c>
      <c r="AM8" s="100"/>
      <c r="AN8" s="102" t="str">
        <f>IFERROR(AM8/AK8,"-")</f>
        <v>-</v>
      </c>
      <c r="AO8" s="103"/>
      <c r="AP8" s="104" t="str">
        <f>IFERROR(AO8/AK8,"-")</f>
        <v>-</v>
      </c>
      <c r="AQ8" s="105"/>
      <c r="AR8" s="105"/>
      <c r="AS8" s="105"/>
      <c r="AT8" s="106"/>
      <c r="AU8" s="107" t="str">
        <f>IF(M8=0,"",IF(AW8=0,"",(AW8/M8)))</f>
        <v/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/>
      <c r="BD8" s="113" t="str">
        <f>IF(M8=0,"",IF(BC8=0,"",(BC8/M8)))</f>
        <v/>
      </c>
      <c r="BE8" s="112"/>
      <c r="BF8" s="114" t="str">
        <f>IFERROR(BE8/BC8,"-")</f>
        <v>-</v>
      </c>
      <c r="BG8" s="115"/>
      <c r="BH8" s="116" t="str">
        <f>IFERROR(BG8/BC8,"-")</f>
        <v>-</v>
      </c>
      <c r="BI8" s="117"/>
      <c r="BJ8" s="117"/>
      <c r="BK8" s="117"/>
      <c r="BL8" s="119"/>
      <c r="BM8" s="120" t="str">
        <f>IF(M8=0,"",IF(BK8=0,"",(BK8/M8)))</f>
        <v/>
      </c>
      <c r="BN8" s="121"/>
      <c r="BO8" s="122" t="str">
        <f>IFERROR(BN8/BK8,"-")</f>
        <v>-</v>
      </c>
      <c r="BP8" s="123"/>
      <c r="BQ8" s="124" t="str">
        <f>IFERROR(BP8/BK8,"-")</f>
        <v>-</v>
      </c>
      <c r="BR8" s="125"/>
      <c r="BS8" s="125"/>
      <c r="BT8" s="125"/>
      <c r="BU8" s="126"/>
      <c r="BV8" s="127" t="str">
        <f>IF(M8=0,"",IF(BU8=0,"",(BU8/M8)))</f>
        <v/>
      </c>
      <c r="BW8" s="128"/>
      <c r="BX8" s="129" t="str">
        <f>IFERROR(BW8/BU8,"-")</f>
        <v>-</v>
      </c>
      <c r="BY8" s="130"/>
      <c r="BZ8" s="131" t="str">
        <f>IFERROR(BY8/BU8,"-")</f>
        <v>-</v>
      </c>
      <c r="CA8" s="132"/>
      <c r="CB8" s="132"/>
      <c r="CC8" s="132"/>
      <c r="CD8" s="133"/>
      <c r="CE8" s="134" t="str">
        <f>IF(M8=0,"",IF(CD8=0,"",(CD8/M8)))</f>
        <v/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0</v>
      </c>
      <c r="CN8" s="141"/>
      <c r="CO8" s="141"/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 t="str">
        <f>Z9</f>
        <v>0</v>
      </c>
      <c r="B9" s="189" t="s">
        <v>98</v>
      </c>
      <c r="C9" s="189" t="s">
        <v>90</v>
      </c>
      <c r="D9" s="189"/>
      <c r="E9" s="189" t="s">
        <v>94</v>
      </c>
      <c r="F9" s="89" t="s">
        <v>99</v>
      </c>
      <c r="G9" s="89" t="s">
        <v>92</v>
      </c>
      <c r="H9" s="181">
        <v>0</v>
      </c>
      <c r="I9" s="84">
        <v>0</v>
      </c>
      <c r="J9" s="80">
        <v>97</v>
      </c>
      <c r="K9" s="80">
        <v>0</v>
      </c>
      <c r="L9" s="80">
        <v>270</v>
      </c>
      <c r="M9" s="93">
        <v>70</v>
      </c>
      <c r="N9" s="144">
        <v>35</v>
      </c>
      <c r="O9" s="81">
        <f>IFERROR(M9/L9,"-")</f>
        <v>0.25925925925926</v>
      </c>
      <c r="P9" s="80">
        <v>6</v>
      </c>
      <c r="Q9" s="80">
        <v>21</v>
      </c>
      <c r="R9" s="81">
        <f>IFERROR(P9/M9,"-")</f>
        <v>0.085714285714286</v>
      </c>
      <c r="S9" s="82">
        <f>IFERROR(H9/SUM(M9:M9),"-")</f>
        <v>0</v>
      </c>
      <c r="T9" s="83">
        <v>1</v>
      </c>
      <c r="U9" s="81">
        <f>IF(M9=0,"-",T9/M9)</f>
        <v>0.014285714285714</v>
      </c>
      <c r="V9" s="186">
        <v>43000</v>
      </c>
      <c r="W9" s="187">
        <f>IFERROR(V9/M9,"-")</f>
        <v>614.28571428571</v>
      </c>
      <c r="X9" s="187">
        <f>IFERROR(V9/T9,"-")</f>
        <v>43000</v>
      </c>
      <c r="Y9" s="181">
        <f>SUM(V9:V9)-SUM(H9:H9)</f>
        <v>43000</v>
      </c>
      <c r="Z9" s="85" t="str">
        <f>SUM(V9:V9)/SUM(H9:H9)</f>
        <v>0</v>
      </c>
      <c r="AA9" s="78"/>
      <c r="AB9" s="94">
        <v>35</v>
      </c>
      <c r="AC9" s="95">
        <f>IF(M9=0,"",IF(AB9=0,"",(AB9/M9)))</f>
        <v>0.5</v>
      </c>
      <c r="AD9" s="94"/>
      <c r="AE9" s="96">
        <f>IFERROR(AD9/AB9,"-")</f>
        <v>0</v>
      </c>
      <c r="AF9" s="97"/>
      <c r="AG9" s="98">
        <f>IFERROR(AF9/AB9,"-")</f>
        <v>0</v>
      </c>
      <c r="AH9" s="99"/>
      <c r="AI9" s="99"/>
      <c r="AJ9" s="99"/>
      <c r="AK9" s="100">
        <v>19</v>
      </c>
      <c r="AL9" s="101">
        <f>IF(M9=0,"",IF(AK9=0,"",(AK9/M9)))</f>
        <v>0.27142857142857</v>
      </c>
      <c r="AM9" s="100"/>
      <c r="AN9" s="102">
        <f>IFERROR(AM9/AK9,"-")</f>
        <v>0</v>
      </c>
      <c r="AO9" s="103"/>
      <c r="AP9" s="104">
        <f>IFERROR(AO9/AK9,"-")</f>
        <v>0</v>
      </c>
      <c r="AQ9" s="105"/>
      <c r="AR9" s="105"/>
      <c r="AS9" s="105"/>
      <c r="AT9" s="106">
        <v>4</v>
      </c>
      <c r="AU9" s="107" t="str">
        <f>IF(M9=0,"",IF(AW9=0,"",(AW9/M9)))</f>
        <v>0</v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>
        <v>4</v>
      </c>
      <c r="BD9" s="113">
        <f>IF(M9=0,"",IF(BC9=0,"",(BC9/M9)))</f>
        <v>0.057142857142857</v>
      </c>
      <c r="BE9" s="112"/>
      <c r="BF9" s="114">
        <f>IFERROR(BE9/BC9,"-")</f>
        <v>0</v>
      </c>
      <c r="BG9" s="115"/>
      <c r="BH9" s="116">
        <f>IFERROR(BG9/BC9,"-")</f>
        <v>0</v>
      </c>
      <c r="BI9" s="117"/>
      <c r="BJ9" s="117"/>
      <c r="BK9" s="117">
        <v>3</v>
      </c>
      <c r="BL9" s="119"/>
      <c r="BM9" s="120">
        <f>IF(M9=0,"",IF(BK9=0,"",(BK9/M9)))</f>
        <v>0.042857142857143</v>
      </c>
      <c r="BN9" s="121"/>
      <c r="BO9" s="122">
        <f>IFERROR(BN9/BK9,"-")</f>
        <v>0</v>
      </c>
      <c r="BP9" s="123"/>
      <c r="BQ9" s="124">
        <f>IFERROR(BP9/BK9,"-")</f>
        <v>0</v>
      </c>
      <c r="BR9" s="125"/>
      <c r="BS9" s="125"/>
      <c r="BT9" s="125"/>
      <c r="BU9" s="126">
        <v>3</v>
      </c>
      <c r="BV9" s="127">
        <f>IF(M9=0,"",IF(BU9=0,"",(BU9/M9)))</f>
        <v>0.042857142857143</v>
      </c>
      <c r="BW9" s="128"/>
      <c r="BX9" s="129">
        <f>IFERROR(BW9/BU9,"-")</f>
        <v>0</v>
      </c>
      <c r="BY9" s="130"/>
      <c r="BZ9" s="131">
        <f>IFERROR(BY9/BU9,"-")</f>
        <v>0</v>
      </c>
      <c r="CA9" s="132"/>
      <c r="CB9" s="132"/>
      <c r="CC9" s="132"/>
      <c r="CD9" s="133">
        <v>2</v>
      </c>
      <c r="CE9" s="134">
        <f>IF(M9=0,"",IF(CD9=0,"",(CD9/M9)))</f>
        <v>0.028571428571429</v>
      </c>
      <c r="CF9" s="135">
        <v>1</v>
      </c>
      <c r="CG9" s="136">
        <f>IFERROR(CF9/CD9,"-")</f>
        <v>0.5</v>
      </c>
      <c r="CH9" s="137">
        <v>43000</v>
      </c>
      <c r="CI9" s="138">
        <f>IFERROR(CH9/CD9,"-")</f>
        <v>21500</v>
      </c>
      <c r="CJ9" s="139"/>
      <c r="CK9" s="139"/>
      <c r="CL9" s="139">
        <v>1</v>
      </c>
      <c r="CM9" s="140">
        <v>1</v>
      </c>
      <c r="CN9" s="141">
        <v>43000</v>
      </c>
      <c r="CO9" s="141">
        <v>43000</v>
      </c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79" t="str">
        <f>Z10</f>
        <v>0</v>
      </c>
      <c r="B10" s="189" t="s">
        <v>100</v>
      </c>
      <c r="C10" s="189" t="s">
        <v>90</v>
      </c>
      <c r="D10" s="189"/>
      <c r="E10" s="189" t="s">
        <v>94</v>
      </c>
      <c r="F10" s="89" t="s">
        <v>99</v>
      </c>
      <c r="G10" s="89" t="s">
        <v>92</v>
      </c>
      <c r="H10" s="181">
        <v>0</v>
      </c>
      <c r="I10" s="84">
        <v>0</v>
      </c>
      <c r="J10" s="80">
        <v>0</v>
      </c>
      <c r="K10" s="80">
        <v>0</v>
      </c>
      <c r="L10" s="80">
        <v>0</v>
      </c>
      <c r="M10" s="93">
        <v>0</v>
      </c>
      <c r="N10" s="144">
        <v>0</v>
      </c>
      <c r="O10" s="81" t="str">
        <f>IFERROR(M10/L10,"-")</f>
        <v>-</v>
      </c>
      <c r="P10" s="80">
        <v>0</v>
      </c>
      <c r="Q10" s="80">
        <v>0</v>
      </c>
      <c r="R10" s="81" t="str">
        <f>IFERROR(P10/M10,"-")</f>
        <v>-</v>
      </c>
      <c r="S10" s="82" t="str">
        <f>IFERROR(H10/SUM(M10:M10),"-")</f>
        <v>-</v>
      </c>
      <c r="T10" s="83">
        <v>0</v>
      </c>
      <c r="U10" s="81" t="str">
        <f>IF(M10=0,"-",T10/M10)</f>
        <v>-</v>
      </c>
      <c r="V10" s="186"/>
      <c r="W10" s="187" t="str">
        <f>IFERROR(V10/M10,"-")</f>
        <v>-</v>
      </c>
      <c r="X10" s="187" t="str">
        <f>IFERROR(V10/T10,"-")</f>
        <v>-</v>
      </c>
      <c r="Y10" s="181">
        <f>SUM(V10:V10)-SUM(H10:H10)</f>
        <v>0</v>
      </c>
      <c r="Z10" s="85" t="str">
        <f>SUM(V10:V10)/SUM(H10:H10)</f>
        <v>0</v>
      </c>
      <c r="AA10" s="78"/>
      <c r="AB10" s="94"/>
      <c r="AC10" s="95" t="str">
        <f>IF(M10=0,"",IF(AB10=0,"",(AB10/M10)))</f>
        <v/>
      </c>
      <c r="AD10" s="94"/>
      <c r="AE10" s="96" t="str">
        <f>IFERROR(AD10/AB10,"-")</f>
        <v>-</v>
      </c>
      <c r="AF10" s="97"/>
      <c r="AG10" s="98" t="str">
        <f>IFERROR(AF10/AB10,"-")</f>
        <v>-</v>
      </c>
      <c r="AH10" s="99"/>
      <c r="AI10" s="99"/>
      <c r="AJ10" s="99"/>
      <c r="AK10" s="100"/>
      <c r="AL10" s="101" t="str">
        <f>IF(M10=0,"",IF(AK10=0,"",(AK10/M10)))</f>
        <v/>
      </c>
      <c r="AM10" s="100"/>
      <c r="AN10" s="102" t="str">
        <f>IFERROR(AM10/AK10,"-")</f>
        <v>-</v>
      </c>
      <c r="AO10" s="103"/>
      <c r="AP10" s="104" t="str">
        <f>IFERROR(AO10/AK10,"-")</f>
        <v>-</v>
      </c>
      <c r="AQ10" s="105"/>
      <c r="AR10" s="105"/>
      <c r="AS10" s="105"/>
      <c r="AT10" s="106"/>
      <c r="AU10" s="107" t="str">
        <f>IF(M10=0,"",IF(AW10=0,"",(AW10/M10)))</f>
        <v/>
      </c>
      <c r="AV10" s="106"/>
      <c r="AW10" s="108" t="str">
        <f>IFERROR(AY10/AW10,"-")</f>
        <v>-</v>
      </c>
      <c r="AX10" s="109"/>
      <c r="AY10" s="110" t="str">
        <f>IFERROR(BA10/AW10,"-")</f>
        <v>-</v>
      </c>
      <c r="AZ10" s="111"/>
      <c r="BA10" s="111"/>
      <c r="BB10" s="111"/>
      <c r="BC10" s="112"/>
      <c r="BD10" s="113" t="str">
        <f>IF(M10=0,"",IF(BC10=0,"",(BC10/M10)))</f>
        <v/>
      </c>
      <c r="BE10" s="112"/>
      <c r="BF10" s="114" t="str">
        <f>IFERROR(BE10/BC10,"-")</f>
        <v>-</v>
      </c>
      <c r="BG10" s="115"/>
      <c r="BH10" s="116" t="str">
        <f>IFERROR(BG10/BC10,"-")</f>
        <v>-</v>
      </c>
      <c r="BI10" s="117"/>
      <c r="BJ10" s="117"/>
      <c r="BK10" s="117"/>
      <c r="BL10" s="119"/>
      <c r="BM10" s="120" t="str">
        <f>IF(M10=0,"",IF(BK10=0,"",(BK10/M10)))</f>
        <v/>
      </c>
      <c r="BN10" s="121"/>
      <c r="BO10" s="122" t="str">
        <f>IFERROR(BN10/BK10,"-")</f>
        <v>-</v>
      </c>
      <c r="BP10" s="123"/>
      <c r="BQ10" s="124" t="str">
        <f>IFERROR(BP10/BK10,"-")</f>
        <v>-</v>
      </c>
      <c r="BR10" s="125"/>
      <c r="BS10" s="125"/>
      <c r="BT10" s="125"/>
      <c r="BU10" s="126"/>
      <c r="BV10" s="127" t="str">
        <f>IF(M10=0,"",IF(BU10=0,"",(BU10/M10)))</f>
        <v/>
      </c>
      <c r="BW10" s="128"/>
      <c r="BX10" s="129" t="str">
        <f>IFERROR(BW10/BU10,"-")</f>
        <v>-</v>
      </c>
      <c r="BY10" s="130"/>
      <c r="BZ10" s="131" t="str">
        <f>IFERROR(BY10/BU10,"-")</f>
        <v>-</v>
      </c>
      <c r="CA10" s="132"/>
      <c r="CB10" s="132"/>
      <c r="CC10" s="132"/>
      <c r="CD10" s="133"/>
      <c r="CE10" s="134" t="str">
        <f>IF(M10=0,"",IF(CD10=0,"",(CD10/M10)))</f>
        <v/>
      </c>
      <c r="CF10" s="135"/>
      <c r="CG10" s="136" t="str">
        <f>IFERROR(CF10/CD10,"-")</f>
        <v>-</v>
      </c>
      <c r="CH10" s="137"/>
      <c r="CI10" s="138" t="str">
        <f>IFERROR(CH10/CD10,"-")</f>
        <v>-</v>
      </c>
      <c r="CJ10" s="139"/>
      <c r="CK10" s="139"/>
      <c r="CL10" s="139"/>
      <c r="CM10" s="140">
        <v>0</v>
      </c>
      <c r="CN10" s="141"/>
      <c r="CO10" s="141"/>
      <c r="CP10" s="141"/>
      <c r="CQ10" s="142" t="str">
        <f>IF(AND(CO10=0,CP10=0),"",IF(AND(CO10&lt;=100000,CP10&lt;=100000),"",IF(CO10/CN10&gt;0.7,"男高",IF(CP10/CN10&gt;0.7,"女高",""))))</f>
        <v/>
      </c>
    </row>
    <row r="11" spans="1:97">
      <c r="A11" s="30"/>
      <c r="B11" s="86"/>
      <c r="C11" s="86"/>
      <c r="D11" s="87"/>
      <c r="E11" s="88"/>
      <c r="F11" s="89"/>
      <c r="G11" s="89"/>
      <c r="H11" s="182"/>
      <c r="I11" s="90"/>
      <c r="J11" s="34"/>
      <c r="K11" s="34"/>
      <c r="L11" s="31"/>
      <c r="M11" s="31"/>
      <c r="N11" s="31"/>
      <c r="O11" s="33"/>
      <c r="P11" s="33"/>
      <c r="Q11" s="31"/>
      <c r="R11" s="33"/>
      <c r="S11" s="25"/>
      <c r="T11" s="25"/>
      <c r="U11" s="25"/>
      <c r="V11" s="188"/>
      <c r="W11" s="188"/>
      <c r="X11" s="188"/>
      <c r="Y11" s="188"/>
      <c r="Z11" s="33"/>
      <c r="AA11" s="58"/>
      <c r="AB11" s="62"/>
      <c r="AC11" s="63"/>
      <c r="AD11" s="62"/>
      <c r="AE11" s="66"/>
      <c r="AF11" s="67"/>
      <c r="AG11" s="68"/>
      <c r="AH11" s="69"/>
      <c r="AI11" s="69"/>
      <c r="AJ11" s="69"/>
      <c r="AK11" s="62"/>
      <c r="AL11" s="63"/>
      <c r="AM11" s="62"/>
      <c r="AN11" s="66"/>
      <c r="AO11" s="67"/>
      <c r="AP11" s="68"/>
      <c r="AQ11" s="69"/>
      <c r="AR11" s="69"/>
      <c r="AS11" s="69"/>
      <c r="AT11" s="62"/>
      <c r="AU11" s="63"/>
      <c r="AV11" s="62"/>
      <c r="AW11" s="66"/>
      <c r="AX11" s="67"/>
      <c r="AY11" s="68"/>
      <c r="AZ11" s="69"/>
      <c r="BA11" s="69"/>
      <c r="BB11" s="69"/>
      <c r="BC11" s="62"/>
      <c r="BD11" s="63"/>
      <c r="BE11" s="62"/>
      <c r="BF11" s="66"/>
      <c r="BG11" s="67"/>
      <c r="BH11" s="68"/>
      <c r="BI11" s="69"/>
      <c r="BJ11" s="69"/>
      <c r="BK11" s="69"/>
      <c r="BL11" s="64"/>
      <c r="BM11" s="65"/>
      <c r="BN11" s="62"/>
      <c r="BO11" s="66"/>
      <c r="BP11" s="67"/>
      <c r="BQ11" s="68"/>
      <c r="BR11" s="69"/>
      <c r="BS11" s="69"/>
      <c r="BT11" s="69"/>
      <c r="BU11" s="64"/>
      <c r="BV11" s="65"/>
      <c r="BW11" s="62"/>
      <c r="BX11" s="66"/>
      <c r="BY11" s="67"/>
      <c r="BZ11" s="68"/>
      <c r="CA11" s="69"/>
      <c r="CB11" s="69"/>
      <c r="CC11" s="69"/>
      <c r="CD11" s="64"/>
      <c r="CE11" s="65"/>
      <c r="CF11" s="62"/>
      <c r="CG11" s="66"/>
      <c r="CH11" s="67"/>
      <c r="CI11" s="68"/>
      <c r="CJ11" s="69"/>
      <c r="CK11" s="69"/>
      <c r="CL11" s="69"/>
      <c r="CM11" s="70"/>
      <c r="CN11" s="67"/>
      <c r="CO11" s="67"/>
      <c r="CP11" s="67"/>
      <c r="CQ11" s="71"/>
    </row>
    <row r="12" spans="1:97">
      <c r="A12" s="30"/>
      <c r="B12" s="37"/>
      <c r="C12" s="37"/>
      <c r="D12" s="31"/>
      <c r="E12" s="31"/>
      <c r="F12" s="36"/>
      <c r="G12" s="74"/>
      <c r="H12" s="183"/>
      <c r="I12" s="34"/>
      <c r="J12" s="34"/>
      <c r="K12" s="34"/>
      <c r="L12" s="31"/>
      <c r="M12" s="31"/>
      <c r="N12" s="31"/>
      <c r="O12" s="33"/>
      <c r="P12" s="33"/>
      <c r="Q12" s="31"/>
      <c r="R12" s="33"/>
      <c r="S12" s="25"/>
      <c r="T12" s="25"/>
      <c r="U12" s="25"/>
      <c r="V12" s="188"/>
      <c r="W12" s="188"/>
      <c r="X12" s="188"/>
      <c r="Y12" s="188"/>
      <c r="Z12" s="33"/>
      <c r="AA12" s="60"/>
      <c r="AB12" s="62"/>
      <c r="AC12" s="63"/>
      <c r="AD12" s="62"/>
      <c r="AE12" s="66"/>
      <c r="AF12" s="67"/>
      <c r="AG12" s="68"/>
      <c r="AH12" s="69"/>
      <c r="AI12" s="69"/>
      <c r="AJ12" s="69"/>
      <c r="AK12" s="62"/>
      <c r="AL12" s="63"/>
      <c r="AM12" s="62"/>
      <c r="AN12" s="66"/>
      <c r="AO12" s="67"/>
      <c r="AP12" s="68"/>
      <c r="AQ12" s="69"/>
      <c r="AR12" s="69"/>
      <c r="AS12" s="69"/>
      <c r="AT12" s="62"/>
      <c r="AU12" s="63"/>
      <c r="AV12" s="62"/>
      <c r="AW12" s="66"/>
      <c r="AX12" s="67"/>
      <c r="AY12" s="68"/>
      <c r="AZ12" s="69"/>
      <c r="BA12" s="69"/>
      <c r="BB12" s="69"/>
      <c r="BC12" s="62"/>
      <c r="BD12" s="63"/>
      <c r="BE12" s="62"/>
      <c r="BF12" s="66"/>
      <c r="BG12" s="67"/>
      <c r="BH12" s="68"/>
      <c r="BI12" s="69"/>
      <c r="BJ12" s="69"/>
      <c r="BK12" s="69"/>
      <c r="BL12" s="64"/>
      <c r="BM12" s="65"/>
      <c r="BN12" s="62"/>
      <c r="BO12" s="66"/>
      <c r="BP12" s="67"/>
      <c r="BQ12" s="68"/>
      <c r="BR12" s="69"/>
      <c r="BS12" s="69"/>
      <c r="BT12" s="69"/>
      <c r="BU12" s="64"/>
      <c r="BV12" s="65"/>
      <c r="BW12" s="62"/>
      <c r="BX12" s="66"/>
      <c r="BY12" s="67"/>
      <c r="BZ12" s="68"/>
      <c r="CA12" s="69"/>
      <c r="CB12" s="69"/>
      <c r="CC12" s="69"/>
      <c r="CD12" s="64"/>
      <c r="CE12" s="65"/>
      <c r="CF12" s="62"/>
      <c r="CG12" s="66"/>
      <c r="CH12" s="67"/>
      <c r="CI12" s="68"/>
      <c r="CJ12" s="69"/>
      <c r="CK12" s="69"/>
      <c r="CL12" s="69"/>
      <c r="CM12" s="70"/>
      <c r="CN12" s="67"/>
      <c r="CO12" s="67"/>
      <c r="CP12" s="67"/>
      <c r="CQ12" s="71"/>
    </row>
    <row r="13" spans="1:97">
      <c r="A13" s="19" t="str">
        <f>Z13</f>
        <v>0</v>
      </c>
      <c r="B13" s="41"/>
      <c r="C13" s="41"/>
      <c r="D13" s="41"/>
      <c r="E13" s="41"/>
      <c r="F13" s="40" t="s">
        <v>101</v>
      </c>
      <c r="G13" s="40"/>
      <c r="H13" s="184"/>
      <c r="I13" s="45"/>
      <c r="J13" s="41">
        <f>SUM(J6:J12)</f>
        <v>784</v>
      </c>
      <c r="K13" s="41">
        <f>SUM(K6:K12)</f>
        <v>0</v>
      </c>
      <c r="L13" s="41">
        <f>SUM(L6:L12)</f>
        <v>29341</v>
      </c>
      <c r="M13" s="41">
        <f>SUM(M6:M12)</f>
        <v>269</v>
      </c>
      <c r="N13" s="41">
        <f>SUM(N6:N12)</f>
        <v>222</v>
      </c>
      <c r="O13" s="42">
        <f>IFERROR(M13/L13,"-")</f>
        <v>0.0091680583483862</v>
      </c>
      <c r="P13" s="77">
        <f>SUM(P6:P12)</f>
        <v>71</v>
      </c>
      <c r="Q13" s="77">
        <f>SUM(Q6:Q12)</f>
        <v>57</v>
      </c>
      <c r="R13" s="42">
        <f>IFERROR(P13/M13,"-")</f>
        <v>0.2639405204461</v>
      </c>
      <c r="S13" s="43">
        <f>IFERROR(H13/M13,"-")</f>
        <v>0</v>
      </c>
      <c r="T13" s="44">
        <f>SUM(T6:T12)</f>
        <v>10</v>
      </c>
      <c r="U13" s="42">
        <f>IFERROR(T13/M13,"-")</f>
        <v>0.037174721189591</v>
      </c>
      <c r="V13" s="184">
        <f>SUM(V6:V12)</f>
        <v>289000</v>
      </c>
      <c r="W13" s="184">
        <f>IFERROR(V13/M13,"-")</f>
        <v>1074.3494423792</v>
      </c>
      <c r="X13" s="184">
        <f>IFERROR(V13/T13,"-")</f>
        <v>28900</v>
      </c>
      <c r="Y13" s="184">
        <f>V13-H13</f>
        <v>289000</v>
      </c>
      <c r="Z13" s="46" t="str">
        <f>V13/H13</f>
        <v>0</v>
      </c>
      <c r="AA13" s="59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102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86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>
        <f>X6</f>
        <v>2.6173040662215</v>
      </c>
      <c r="B6" s="189" t="s">
        <v>103</v>
      </c>
      <c r="C6" s="189" t="s">
        <v>90</v>
      </c>
      <c r="D6" s="189"/>
      <c r="E6" s="189"/>
      <c r="F6" s="89" t="s">
        <v>104</v>
      </c>
      <c r="G6" s="89" t="s">
        <v>92</v>
      </c>
      <c r="H6" s="181">
        <v>1085086</v>
      </c>
      <c r="I6" s="80">
        <v>1600</v>
      </c>
      <c r="J6" s="80">
        <v>0</v>
      </c>
      <c r="K6" s="80">
        <v>41870</v>
      </c>
      <c r="L6" s="93">
        <v>337</v>
      </c>
      <c r="M6" s="81">
        <f>IFERROR(L6/K6,"-")</f>
        <v>0.0080487222354908</v>
      </c>
      <c r="N6" s="80">
        <v>95</v>
      </c>
      <c r="O6" s="80">
        <v>80</v>
      </c>
      <c r="P6" s="81">
        <f>IFERROR(N6/(L6),"-")</f>
        <v>0.28189910979228</v>
      </c>
      <c r="Q6" s="82">
        <f>IFERROR(H6/SUM(L6:L6),"-")</f>
        <v>3219.8397626113</v>
      </c>
      <c r="R6" s="83">
        <v>51</v>
      </c>
      <c r="S6" s="81">
        <f>IF(L6=0,"-",R6/L6)</f>
        <v>0.1513353115727</v>
      </c>
      <c r="T6" s="186">
        <v>2840000</v>
      </c>
      <c r="U6" s="187">
        <f>IFERROR(T6/L6,"-")</f>
        <v>8427.2997032641</v>
      </c>
      <c r="V6" s="187">
        <f>IFERROR(T6/R6,"-")</f>
        <v>55686.274509804</v>
      </c>
      <c r="W6" s="181">
        <f>SUM(T6:T6)-SUM(H6:H6)</f>
        <v>1754914</v>
      </c>
      <c r="X6" s="85">
        <f>SUM(T6:T6)/SUM(H6:H6)</f>
        <v>2.6173040662215</v>
      </c>
      <c r="Y6" s="78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>
        <v>1</v>
      </c>
      <c r="AJ6" s="101">
        <f>IF(L6=0,"",IF(AI6=0,"",(AI6/L6)))</f>
        <v>0.0029673590504451</v>
      </c>
      <c r="AK6" s="100">
        <v>1</v>
      </c>
      <c r="AL6" s="102">
        <f>IFERROR(AK6/AI6,"-")</f>
        <v>1</v>
      </c>
      <c r="AM6" s="103">
        <v>235000</v>
      </c>
      <c r="AN6" s="104">
        <f>IFERROR(AM6/AI6,"-")</f>
        <v>235000</v>
      </c>
      <c r="AO6" s="105"/>
      <c r="AP6" s="105"/>
      <c r="AQ6" s="105">
        <v>1</v>
      </c>
      <c r="AR6" s="106"/>
      <c r="AS6" s="107">
        <f>IF(L6=0,"",IF(AR6=0,"",(AR6/L6)))</f>
        <v>0</v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>
        <v>5</v>
      </c>
      <c r="BB6" s="113">
        <f>IF(L6=0,"",IF(BA6=0,"",(BA6/L6)))</f>
        <v>0.014836795252226</v>
      </c>
      <c r="BC6" s="112">
        <v>1</v>
      </c>
      <c r="BD6" s="114">
        <f>IFERROR(BC6/BA6,"-")</f>
        <v>0.2</v>
      </c>
      <c r="BE6" s="115">
        <v>18000</v>
      </c>
      <c r="BF6" s="116">
        <f>IFERROR(BE6/BA6,"-")</f>
        <v>3600</v>
      </c>
      <c r="BG6" s="117"/>
      <c r="BH6" s="117"/>
      <c r="BI6" s="117">
        <v>1</v>
      </c>
      <c r="BJ6" s="119">
        <v>76</v>
      </c>
      <c r="BK6" s="120">
        <f>IF(L6=0,"",IF(BJ6=0,"",(BJ6/L6)))</f>
        <v>0.22551928783383</v>
      </c>
      <c r="BL6" s="121">
        <v>8</v>
      </c>
      <c r="BM6" s="122">
        <f>IFERROR(BL6/BJ6,"-")</f>
        <v>0.10526315789474</v>
      </c>
      <c r="BN6" s="123">
        <v>81000</v>
      </c>
      <c r="BO6" s="124">
        <f>IFERROR(BN6/BJ6,"-")</f>
        <v>1065.7894736842</v>
      </c>
      <c r="BP6" s="125">
        <v>5</v>
      </c>
      <c r="BQ6" s="125">
        <v>1</v>
      </c>
      <c r="BR6" s="125">
        <v>2</v>
      </c>
      <c r="BS6" s="126">
        <v>167</v>
      </c>
      <c r="BT6" s="127">
        <f>IF(L6=0,"",IF(BS6=0,"",(BS6/L6)))</f>
        <v>0.49554896142433</v>
      </c>
      <c r="BU6" s="128">
        <v>21</v>
      </c>
      <c r="BV6" s="129">
        <f>IFERROR(BU6/BS6,"-")</f>
        <v>0.12574850299401</v>
      </c>
      <c r="BW6" s="130">
        <v>642000</v>
      </c>
      <c r="BX6" s="131">
        <f>IFERROR(BW6/BS6,"-")</f>
        <v>3844.3113772455</v>
      </c>
      <c r="BY6" s="132">
        <v>8</v>
      </c>
      <c r="BZ6" s="132">
        <v>4</v>
      </c>
      <c r="CA6" s="132">
        <v>9</v>
      </c>
      <c r="CB6" s="133">
        <v>88</v>
      </c>
      <c r="CC6" s="134">
        <f>IF(L6=0,"",IF(CB6=0,"",(CB6/L6)))</f>
        <v>0.26112759643917</v>
      </c>
      <c r="CD6" s="135">
        <v>20</v>
      </c>
      <c r="CE6" s="136">
        <f>IFERROR(CD6/CB6,"-")</f>
        <v>0.22727272727273</v>
      </c>
      <c r="CF6" s="137">
        <v>1864000</v>
      </c>
      <c r="CG6" s="138">
        <f>IFERROR(CF6/CB6,"-")</f>
        <v>21181.818181818</v>
      </c>
      <c r="CH6" s="139">
        <v>3</v>
      </c>
      <c r="CI6" s="139">
        <v>4</v>
      </c>
      <c r="CJ6" s="139">
        <v>13</v>
      </c>
      <c r="CK6" s="140">
        <v>51</v>
      </c>
      <c r="CL6" s="141">
        <v>2840000</v>
      </c>
      <c r="CM6" s="141">
        <v>646000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105</v>
      </c>
      <c r="C7" s="189" t="s">
        <v>90</v>
      </c>
      <c r="D7" s="189"/>
      <c r="E7" s="189"/>
      <c r="F7" s="89" t="s">
        <v>106</v>
      </c>
      <c r="G7" s="89" t="s">
        <v>92</v>
      </c>
      <c r="H7" s="181">
        <v>0</v>
      </c>
      <c r="I7" s="80">
        <v>7</v>
      </c>
      <c r="J7" s="80">
        <v>0</v>
      </c>
      <c r="K7" s="80">
        <v>0</v>
      </c>
      <c r="L7" s="93">
        <v>1</v>
      </c>
      <c r="M7" s="81" t="str">
        <f>IFERROR(L7/K7,"-")</f>
        <v>-</v>
      </c>
      <c r="N7" s="80">
        <v>0</v>
      </c>
      <c r="O7" s="80">
        <v>0</v>
      </c>
      <c r="P7" s="81">
        <f>IFERROR(N7/(L7),"-")</f>
        <v>0</v>
      </c>
      <c r="Q7" s="82">
        <f>IFERROR(H7/SUM(L7:L7),"-")</f>
        <v>0</v>
      </c>
      <c r="R7" s="83">
        <v>0</v>
      </c>
      <c r="S7" s="81">
        <f>IF(L7=0,"-",R7/L7)</f>
        <v>0</v>
      </c>
      <c r="T7" s="186"/>
      <c r="U7" s="187">
        <f>IFERROR(T7/L7,"-")</f>
        <v>0</v>
      </c>
      <c r="V7" s="187" t="str">
        <f>IFERROR(T7/R7,"-")</f>
        <v>-</v>
      </c>
      <c r="W7" s="181">
        <f>SUM(T7:T7)-SUM(H7:H7)</f>
        <v>0</v>
      </c>
      <c r="X7" s="85" t="str">
        <f>SUM(T7:T7)/SUM(H7:H7)</f>
        <v>0</v>
      </c>
      <c r="Y7" s="78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>
        <f>IF(L7=0,"",IF(AI7=0,"",(AI7/L7)))</f>
        <v>0</v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>
        <f>IF(L7=0,"",IF(AR7=0,"",(AR7/L7)))</f>
        <v>0</v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>
        <v>1</v>
      </c>
      <c r="BB7" s="113">
        <f>IF(L7=0,"",IF(BA7=0,"",(BA7/L7)))</f>
        <v>1</v>
      </c>
      <c r="BC7" s="112"/>
      <c r="BD7" s="114">
        <f>IFERROR(BC7/BA7,"-")</f>
        <v>0</v>
      </c>
      <c r="BE7" s="115"/>
      <c r="BF7" s="116">
        <f>IFERROR(BE7/BA7,"-")</f>
        <v>0</v>
      </c>
      <c r="BG7" s="117"/>
      <c r="BH7" s="117"/>
      <c r="BI7" s="117"/>
      <c r="BJ7" s="119"/>
      <c r="BK7" s="120">
        <f>IF(L7=0,"",IF(BJ7=0,"",(BJ7/L7)))</f>
        <v>0</v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>
        <f>IF(L7=0,"",IF(BS7=0,"",(BS7/L7)))</f>
        <v>0</v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0.02</v>
      </c>
      <c r="B8" s="189" t="s">
        <v>107</v>
      </c>
      <c r="C8" s="189" t="s">
        <v>90</v>
      </c>
      <c r="D8" s="189"/>
      <c r="E8" s="189" t="s">
        <v>94</v>
      </c>
      <c r="F8" s="89" t="s">
        <v>108</v>
      </c>
      <c r="G8" s="89" t="s">
        <v>92</v>
      </c>
      <c r="H8" s="181">
        <v>150000</v>
      </c>
      <c r="I8" s="80">
        <v>98</v>
      </c>
      <c r="J8" s="80">
        <v>0</v>
      </c>
      <c r="K8" s="80">
        <v>7943</v>
      </c>
      <c r="L8" s="93">
        <v>86</v>
      </c>
      <c r="M8" s="81">
        <f>IFERROR(L8/K8,"-")</f>
        <v>0.010827143396701</v>
      </c>
      <c r="N8" s="80">
        <v>3</v>
      </c>
      <c r="O8" s="80">
        <v>45</v>
      </c>
      <c r="P8" s="81">
        <f>IFERROR(N8/(L8),"-")</f>
        <v>0.034883720930233</v>
      </c>
      <c r="Q8" s="82">
        <f>IFERROR(H8/SUM(L8:L9),"-")</f>
        <v>1744.1860465116</v>
      </c>
      <c r="R8" s="83">
        <v>1</v>
      </c>
      <c r="S8" s="81">
        <f>IF(L8=0,"-",R8/L8)</f>
        <v>0.011627906976744</v>
      </c>
      <c r="T8" s="186">
        <v>3000</v>
      </c>
      <c r="U8" s="187">
        <f>IFERROR(T8/L8,"-")</f>
        <v>34.883720930233</v>
      </c>
      <c r="V8" s="187">
        <f>IFERROR(T8/R8,"-")</f>
        <v>3000</v>
      </c>
      <c r="W8" s="181">
        <f>SUM(T8:T9)-SUM(H8:H9)</f>
        <v>-147000</v>
      </c>
      <c r="X8" s="85">
        <f>SUM(T8:T9)/SUM(H8:H9)</f>
        <v>0.02</v>
      </c>
      <c r="Y8" s="78"/>
      <c r="Z8" s="94">
        <v>6</v>
      </c>
      <c r="AA8" s="95">
        <f>IF(L8=0,"",IF(Z8=0,"",(Z8/L8)))</f>
        <v>0.069767441860465</v>
      </c>
      <c r="AB8" s="94">
        <v>1</v>
      </c>
      <c r="AC8" s="96">
        <f>IFERROR(AB8/Z8,"-")</f>
        <v>0.16666666666667</v>
      </c>
      <c r="AD8" s="97">
        <v>3000</v>
      </c>
      <c r="AE8" s="98">
        <f>IFERROR(AD8/Z8,"-")</f>
        <v>500</v>
      </c>
      <c r="AF8" s="99">
        <v>1</v>
      </c>
      <c r="AG8" s="99"/>
      <c r="AH8" s="99"/>
      <c r="AI8" s="100">
        <v>41</v>
      </c>
      <c r="AJ8" s="101">
        <f>IF(L8=0,"",IF(AI8=0,"",(AI8/L8)))</f>
        <v>0.47674418604651</v>
      </c>
      <c r="AK8" s="100"/>
      <c r="AL8" s="102">
        <f>IFERROR(AK8/AI8,"-")</f>
        <v>0</v>
      </c>
      <c r="AM8" s="103"/>
      <c r="AN8" s="104">
        <f>IFERROR(AM8/AI8,"-")</f>
        <v>0</v>
      </c>
      <c r="AO8" s="105"/>
      <c r="AP8" s="105"/>
      <c r="AQ8" s="105"/>
      <c r="AR8" s="106">
        <v>19</v>
      </c>
      <c r="AS8" s="107">
        <f>IF(L8=0,"",IF(AR8=0,"",(AR8/L8)))</f>
        <v>0.22093023255814</v>
      </c>
      <c r="AT8" s="106"/>
      <c r="AU8" s="108">
        <f>IFERROR(AT8/AR8,"-")</f>
        <v>0</v>
      </c>
      <c r="AV8" s="109"/>
      <c r="AW8" s="110">
        <f>IFERROR(AV8/AR8,"-")</f>
        <v>0</v>
      </c>
      <c r="AX8" s="111"/>
      <c r="AY8" s="111"/>
      <c r="AZ8" s="111"/>
      <c r="BA8" s="112">
        <v>14</v>
      </c>
      <c r="BB8" s="113">
        <f>IF(L8=0,"",IF(BA8=0,"",(BA8/L8)))</f>
        <v>0.16279069767442</v>
      </c>
      <c r="BC8" s="112"/>
      <c r="BD8" s="114">
        <f>IFERROR(BC8/BA8,"-")</f>
        <v>0</v>
      </c>
      <c r="BE8" s="115"/>
      <c r="BF8" s="116">
        <f>IFERROR(BE8/BA8,"-")</f>
        <v>0</v>
      </c>
      <c r="BG8" s="117"/>
      <c r="BH8" s="117"/>
      <c r="BI8" s="117"/>
      <c r="BJ8" s="119">
        <v>4</v>
      </c>
      <c r="BK8" s="120">
        <f>IF(L8=0,"",IF(BJ8=0,"",(BJ8/L8)))</f>
        <v>0.046511627906977</v>
      </c>
      <c r="BL8" s="121"/>
      <c r="BM8" s="122">
        <f>IFERROR(BL8/BJ8,"-")</f>
        <v>0</v>
      </c>
      <c r="BN8" s="123"/>
      <c r="BO8" s="124">
        <f>IFERROR(BN8/BJ8,"-")</f>
        <v>0</v>
      </c>
      <c r="BP8" s="125"/>
      <c r="BQ8" s="125"/>
      <c r="BR8" s="125"/>
      <c r="BS8" s="126">
        <v>2</v>
      </c>
      <c r="BT8" s="127">
        <f>IF(L8=0,"",IF(BS8=0,"",(BS8/L8)))</f>
        <v>0.023255813953488</v>
      </c>
      <c r="BU8" s="128"/>
      <c r="BV8" s="129">
        <f>IFERROR(BU8/BS8,"-")</f>
        <v>0</v>
      </c>
      <c r="BW8" s="130"/>
      <c r="BX8" s="131">
        <f>IFERROR(BW8/BS8,"-")</f>
        <v>0</v>
      </c>
      <c r="BY8" s="132"/>
      <c r="BZ8" s="132"/>
      <c r="CA8" s="132"/>
      <c r="CB8" s="133"/>
      <c r="CC8" s="134">
        <f>IF(L8=0,"",IF(CB8=0,"",(CB8/L8)))</f>
        <v>0</v>
      </c>
      <c r="CD8" s="135"/>
      <c r="CE8" s="136" t="str">
        <f>IFERROR(CD8/CB8,"-")</f>
        <v>-</v>
      </c>
      <c r="CF8" s="137"/>
      <c r="CG8" s="138" t="str">
        <f>IFERROR(CF8/CB8,"-")</f>
        <v>-</v>
      </c>
      <c r="CH8" s="139"/>
      <c r="CI8" s="139"/>
      <c r="CJ8" s="139"/>
      <c r="CK8" s="140">
        <v>1</v>
      </c>
      <c r="CL8" s="141">
        <v>3000</v>
      </c>
      <c r="CM8" s="141">
        <v>3000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/>
      <c r="B9" s="189" t="s">
        <v>109</v>
      </c>
      <c r="C9" s="189" t="s">
        <v>90</v>
      </c>
      <c r="D9" s="189"/>
      <c r="E9" s="189" t="s">
        <v>110</v>
      </c>
      <c r="F9" s="89"/>
      <c r="G9" s="89"/>
      <c r="H9" s="181"/>
      <c r="I9" s="80">
        <v>0</v>
      </c>
      <c r="J9" s="80">
        <v>0</v>
      </c>
      <c r="K9" s="80">
        <v>2</v>
      </c>
      <c r="L9" s="93">
        <v>0</v>
      </c>
      <c r="M9" s="81">
        <f>IFERROR(L9/K9,"-")</f>
        <v>0</v>
      </c>
      <c r="N9" s="80">
        <v>0</v>
      </c>
      <c r="O9" s="80">
        <v>0</v>
      </c>
      <c r="P9" s="81" t="str">
        <f>IFERROR(N9/(L9),"-")</f>
        <v>-</v>
      </c>
      <c r="Q9" s="82"/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/>
      <c r="X9" s="85"/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111</v>
      </c>
      <c r="G12" s="40"/>
      <c r="H12" s="184"/>
      <c r="I12" s="41">
        <f>SUM(I6:I11)</f>
        <v>1705</v>
      </c>
      <c r="J12" s="41">
        <f>SUM(J6:J11)</f>
        <v>0</v>
      </c>
      <c r="K12" s="41">
        <f>SUM(K6:K11)</f>
        <v>49815</v>
      </c>
      <c r="L12" s="41">
        <f>SUM(L6:L11)</f>
        <v>424</v>
      </c>
      <c r="M12" s="42">
        <f>IFERROR(L12/K12,"-")</f>
        <v>0.0085114925223326</v>
      </c>
      <c r="N12" s="77">
        <f>SUM(N6:N11)</f>
        <v>98</v>
      </c>
      <c r="O12" s="77">
        <f>SUM(O6:O11)</f>
        <v>125</v>
      </c>
      <c r="P12" s="42">
        <f>IFERROR(N12/L12,"-")</f>
        <v>0.2311320754717</v>
      </c>
      <c r="Q12" s="43">
        <f>IFERROR(H12/L12,"-")</f>
        <v>0</v>
      </c>
      <c r="R12" s="44">
        <f>SUM(R6:R11)</f>
        <v>52</v>
      </c>
      <c r="S12" s="42">
        <f>IFERROR(R12/L12,"-")</f>
        <v>0.12264150943396</v>
      </c>
      <c r="T12" s="184">
        <f>SUM(T6:T11)</f>
        <v>2843000</v>
      </c>
      <c r="U12" s="184">
        <f>IFERROR(T12/L12,"-")</f>
        <v>6705.1886792453</v>
      </c>
      <c r="V12" s="184">
        <f>IFERROR(T12/R12,"-")</f>
        <v>54673.076923077</v>
      </c>
      <c r="W12" s="184">
        <f>T12-H12</f>
        <v>2843000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9"/>
    <mergeCell ref="H8:H9"/>
    <mergeCell ref="Q8:Q9"/>
    <mergeCell ref="W8:W9"/>
    <mergeCell ref="X8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