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<sst xmlns="http://schemas.openxmlformats.org/spreadsheetml/2006/main" uniqueCount="75">
  <si>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</si>
  <si>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</si>
  <si>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</si>
  <si>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</si>
  <si>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</si>
  <si>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</si>
  <si>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</si>
  <si>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</si>
  <si>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</si>
  <si>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</si>
  <si>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</si>
  <si>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</si>
  <si>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</si>
  <si>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</si>
  <si>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</si>
  <si>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</si>
  <si>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</si>
  <si>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</si>
  <si>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</si>
  <si>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</si>
  <si>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</si>
  <si>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</si>
  <si>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</si>
  <si>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</si>
  <si>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12月</t>
  </si>
  <si>
    <t>ヘスティア</t>
  </si>
  <si>
    <t>最終更新日</t>
  </si>
  <si>
    <t>03月15日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</si>
  <si>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</si>
  <si>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</si>
  <si>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</si>
  <si>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</si>
  <si>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</si>
  <si>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</si>
  <si>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</si>
  <si>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</si>
  <si>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</si>
  <si>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</si>
  <si>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</si>
  <si>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</si>
  <si>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</si>
  <si>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</si>
  <si>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</si>
  <si>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</si>
  <si>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</si>
  <si>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</si>
  <si>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</si>
  <si>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</si>
  <si>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</si>
  <si>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</si>
  <si>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</si>
  <si>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</si>
  <si>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</si>
  <si>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</si>
  <si>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</si>
  <si>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</si>
  <si>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</si>
  <si>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</si>
  <si>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</si>
  <si>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</si>
  <si>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</si>
  <si>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12/1～12/31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</si>
  <si>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</si>
  <si>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</si>
  <si>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</si>
  <si>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</si>
  <si>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</si>
  <si>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</si>
  <si>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</si>
  <si>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</si>
  <si>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p_gds</t>
  </si>
  <si>
    <t>Google検索広告</t>
  </si>
  <si>
    <t>a_lad</t>
  </si>
  <si>
    <t>LINE広告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</si>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</sst>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7</v>
      </c>
      <c r="D6" s="208">
        <v>7791957</v>
      </c>
      <c r="E6" s="36">
        <v>5765</v>
      </c>
      <c r="F6" s="36">
        <v>0</v>
      </c>
      <c r="G6" s="36">
        <v>178944</v>
      </c>
      <c r="H6" s="43">
        <v>2158</v>
      </c>
      <c r="I6" s="44">
        <v>95</v>
      </c>
      <c r="J6" s="47">
        <f>H6+I6</f>
        <v>2253</v>
      </c>
      <c r="K6" s="37">
        <f>IFERROR(J6/G6,"-")</f>
        <v>0.01259053111588</v>
      </c>
      <c r="L6" s="36">
        <v>165</v>
      </c>
      <c r="M6" s="36">
        <v>679</v>
      </c>
      <c r="N6" s="37">
        <f>IFERROR(L6/J6,"-")</f>
        <v>0.07323568575233</v>
      </c>
      <c r="O6" s="38">
        <f>IFERROR(D6/J6,"-")</f>
        <v>3458.4806924101</v>
      </c>
      <c r="P6" s="39">
        <v>209</v>
      </c>
      <c r="Q6" s="37">
        <f>IFERROR(P6/J6,"-")</f>
        <v>0.092765201952952</v>
      </c>
      <c r="R6" s="213">
        <v>8744266</v>
      </c>
      <c r="S6" s="214">
        <f>IFERROR(R6/J6,"-")</f>
        <v>3881.1655570351</v>
      </c>
      <c r="T6" s="214">
        <f>IFERROR(R6/P6,"-")</f>
        <v>41838.593301435</v>
      </c>
      <c r="U6" s="208">
        <f>IFERROR(R6-D6,"-")</f>
        <v>952309</v>
      </c>
      <c r="V6" s="40">
        <f>R6/D6</f>
        <v>1.122216921885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7791957</v>
      </c>
      <c r="E9" s="21">
        <f>SUM(E6:E7)</f>
        <v>5765</v>
      </c>
      <c r="F9" s="21">
        <f>SUM(F6:F7)</f>
        <v>0</v>
      </c>
      <c r="G9" s="21">
        <f>SUM(G6:G7)</f>
        <v>178944</v>
      </c>
      <c r="H9" s="21">
        <f>SUM(H6:H7)</f>
        <v>2158</v>
      </c>
      <c r="I9" s="21">
        <f>SUM(I6:I7)</f>
        <v>95</v>
      </c>
      <c r="J9" s="21">
        <f>SUM(J6:J7)</f>
        <v>2253</v>
      </c>
      <c r="K9" s="22">
        <f>IFERROR(J9/G9,"-")</f>
        <v>0.01259053111588</v>
      </c>
      <c r="L9" s="33">
        <f>SUM(L6:L7)</f>
        <v>165</v>
      </c>
      <c r="M9" s="33">
        <f>SUM(M6:M7)</f>
        <v>679</v>
      </c>
      <c r="N9" s="22">
        <f>IFERROR(L9/J9,"-")</f>
        <v>0.07323568575233</v>
      </c>
      <c r="O9" s="23">
        <f>IFERROR(D9/J9,"-")</f>
        <v>3458.4806924101</v>
      </c>
      <c r="P9" s="24">
        <f>SUM(P6:P7)</f>
        <v>209</v>
      </c>
      <c r="Q9" s="22">
        <f>IFERROR(P9/J9,"-")</f>
        <v>0.092765201952952</v>
      </c>
      <c r="R9" s="25">
        <f>SUM(R6:R7)</f>
        <v>8744266</v>
      </c>
      <c r="S9" s="25">
        <f>IFERROR(R9/J9,"-")</f>
        <v>3881.1655570351</v>
      </c>
      <c r="T9" s="25">
        <f>IFERROR(R9/P9,"-")</f>
        <v>41838.593301435</v>
      </c>
      <c r="U9" s="26">
        <f>SUM(U6:U7)</f>
        <v>952309</v>
      </c>
      <c r="V9" s="27">
        <f>IFERROR(R9/D9,"-")</f>
        <v>1.122216921885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5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0</v>
      </c>
      <c r="K6" s="81">
        <v>0</v>
      </c>
      <c r="L6" s="82" t="str">
        <f>IFERROR(K6/J6,"-")</f>
        <v>-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1.4585865601667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2326636</v>
      </c>
      <c r="H7" s="80">
        <v>1786</v>
      </c>
      <c r="I7" s="80">
        <v>0</v>
      </c>
      <c r="J7" s="80">
        <v>63896</v>
      </c>
      <c r="K7" s="81">
        <v>624</v>
      </c>
      <c r="L7" s="82">
        <f>IFERROR(K7/J7,"-")</f>
        <v>0.0097658695379992</v>
      </c>
      <c r="M7" s="80">
        <v>72</v>
      </c>
      <c r="N7" s="80">
        <v>186</v>
      </c>
      <c r="O7" s="82">
        <f>IFERROR(M7/(K7),"-")</f>
        <v>0.11538461538462</v>
      </c>
      <c r="P7" s="83">
        <f>IFERROR(G7/SUM(K7:K7),"-")</f>
        <v>3728.5833333333</v>
      </c>
      <c r="Q7" s="84">
        <v>63</v>
      </c>
      <c r="R7" s="82">
        <f>IF(K7=0,"-",Q7/K7)</f>
        <v>0.10096153846154</v>
      </c>
      <c r="S7" s="200">
        <v>3393600</v>
      </c>
      <c r="T7" s="201">
        <f>IFERROR(S7/K7,"-")</f>
        <v>5438.4615384615</v>
      </c>
      <c r="U7" s="201">
        <f>IFERROR(S7/Q7,"-")</f>
        <v>53866.666666667</v>
      </c>
      <c r="V7" s="202">
        <f>SUM(S7:S7)-SUM(G7:G7)</f>
        <v>1066964</v>
      </c>
      <c r="W7" s="86">
        <f>SUM(S7:S7)/SUM(G7:G7)</f>
        <v>1.4585865601667</v>
      </c>
      <c r="Y7" s="87">
        <v>1</v>
      </c>
      <c r="Z7" s="88">
        <f>IF(K7=0,"",IF(Y7=0,"",(Y7/K7)))</f>
        <v>0.0016025641025641</v>
      </c>
      <c r="AA7" s="87"/>
      <c r="AB7" s="89">
        <f>IFERROR(AA7/Y7,"-")</f>
        <v>0</v>
      </c>
      <c r="AC7" s="90"/>
      <c r="AD7" s="91">
        <f>IFERROR(AC7/Y7,"-")</f>
        <v>0</v>
      </c>
      <c r="AE7" s="92"/>
      <c r="AF7" s="92"/>
      <c r="AG7" s="92"/>
      <c r="AH7" s="93">
        <v>1</v>
      </c>
      <c r="AI7" s="94">
        <f>IF(K7=0,"",IF(AH7=0,"",(AH7/K7)))</f>
        <v>0.0016025641025641</v>
      </c>
      <c r="AJ7" s="93"/>
      <c r="AK7" s="95">
        <f>IFERROR(AJ7/AH7,"-")</f>
        <v>0</v>
      </c>
      <c r="AL7" s="96"/>
      <c r="AM7" s="97">
        <f>IFERROR(AL7/AH7,"-")</f>
        <v>0</v>
      </c>
      <c r="AN7" s="98"/>
      <c r="AO7" s="98"/>
      <c r="AP7" s="98"/>
      <c r="AQ7" s="99">
        <v>1</v>
      </c>
      <c r="AR7" s="100">
        <f>IF(K7=0,"",IF(AQ7=0,"",(AQ7/K7)))</f>
        <v>0.0016025641025641</v>
      </c>
      <c r="AS7" s="99"/>
      <c r="AT7" s="101">
        <f>IFERROR(AR7/AQ7,"-")</f>
        <v>0.0016025641025641</v>
      </c>
      <c r="AU7" s="102"/>
      <c r="AV7" s="103">
        <f>IFERROR(AU7/AQ7,"-")</f>
        <v>0</v>
      </c>
      <c r="AW7" s="104"/>
      <c r="AX7" s="104"/>
      <c r="AY7" s="104"/>
      <c r="AZ7" s="105">
        <v>23</v>
      </c>
      <c r="BA7" s="106">
        <f>IF(K7=0,"",IF(AZ7=0,"",(AZ7/K7)))</f>
        <v>0.036858974358974</v>
      </c>
      <c r="BB7" s="105"/>
      <c r="BC7" s="107">
        <f>IFERROR(BB7/AZ7,"-")</f>
        <v>0</v>
      </c>
      <c r="BD7" s="108"/>
      <c r="BE7" s="109">
        <f>IFERROR(BD7/AZ7,"-")</f>
        <v>0</v>
      </c>
      <c r="BF7" s="110"/>
      <c r="BG7" s="110"/>
      <c r="BH7" s="110"/>
      <c r="BI7" s="111">
        <v>311</v>
      </c>
      <c r="BJ7" s="112">
        <f>IF(K7=0,"",IF(BI7=0,"",(BI7/K7)))</f>
        <v>0.49839743589744</v>
      </c>
      <c r="BK7" s="113">
        <v>26</v>
      </c>
      <c r="BL7" s="114">
        <f>IFERROR(BK7/BI7,"-")</f>
        <v>0.083601286173633</v>
      </c>
      <c r="BM7" s="115">
        <v>1891000</v>
      </c>
      <c r="BN7" s="116">
        <f>IFERROR(BM7/BI7,"-")</f>
        <v>6080.38585209</v>
      </c>
      <c r="BO7" s="117">
        <v>13</v>
      </c>
      <c r="BP7" s="117">
        <v>5</v>
      </c>
      <c r="BQ7" s="117">
        <v>8</v>
      </c>
      <c r="BR7" s="118">
        <v>229</v>
      </c>
      <c r="BS7" s="119">
        <f>IF(K7=0,"",IF(BR7=0,"",(BR7/K7)))</f>
        <v>0.36698717948718</v>
      </c>
      <c r="BT7" s="120">
        <v>28</v>
      </c>
      <c r="BU7" s="121">
        <f>IFERROR(BT7/BR7,"-")</f>
        <v>0.12227074235808</v>
      </c>
      <c r="BV7" s="122">
        <v>1401900</v>
      </c>
      <c r="BW7" s="123">
        <f>IFERROR(BV7/BR7,"-")</f>
        <v>6121.8340611354</v>
      </c>
      <c r="BX7" s="124">
        <v>9</v>
      </c>
      <c r="BY7" s="124">
        <v>3</v>
      </c>
      <c r="BZ7" s="124">
        <v>16</v>
      </c>
      <c r="CA7" s="125">
        <v>58</v>
      </c>
      <c r="CB7" s="126">
        <f>IF(K7=0,"",IF(CA7=0,"",(CA7/K7)))</f>
        <v>0.092948717948718</v>
      </c>
      <c r="CC7" s="127">
        <v>9</v>
      </c>
      <c r="CD7" s="128">
        <f>IFERROR(CC7/CA7,"-")</f>
        <v>0.1551724137931</v>
      </c>
      <c r="CE7" s="129">
        <v>100700</v>
      </c>
      <c r="CF7" s="130">
        <f>IFERROR(CE7/CA7,"-")</f>
        <v>1736.2068965517</v>
      </c>
      <c r="CG7" s="131">
        <v>3</v>
      </c>
      <c r="CH7" s="131">
        <v>2</v>
      </c>
      <c r="CI7" s="131">
        <v>4</v>
      </c>
      <c r="CJ7" s="132">
        <v>63</v>
      </c>
      <c r="CK7" s="133">
        <v>3393600</v>
      </c>
      <c r="CL7" s="133">
        <v>1055000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0.60769820253184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3729468</v>
      </c>
      <c r="H8" s="80">
        <v>2355</v>
      </c>
      <c r="I8" s="80">
        <v>0</v>
      </c>
      <c r="J8" s="80">
        <v>62014</v>
      </c>
      <c r="K8" s="81">
        <v>1022</v>
      </c>
      <c r="L8" s="82">
        <f>IFERROR(K8/J8,"-")</f>
        <v>0.016480149643629</v>
      </c>
      <c r="M8" s="80">
        <v>44</v>
      </c>
      <c r="N8" s="80">
        <v>354</v>
      </c>
      <c r="O8" s="82">
        <f>IFERROR(M8/(K8),"-")</f>
        <v>0.043052837573386</v>
      </c>
      <c r="P8" s="83">
        <f>IFERROR(G8/SUM(K8:K8),"-")</f>
        <v>3649.1859099804</v>
      </c>
      <c r="Q8" s="84">
        <v>93</v>
      </c>
      <c r="R8" s="82">
        <f>IF(K8=0,"-",Q8/K8)</f>
        <v>0.090998043052838</v>
      </c>
      <c r="S8" s="200">
        <v>2266391</v>
      </c>
      <c r="T8" s="201">
        <f>IFERROR(S8/K8,"-")</f>
        <v>2217.6037181996</v>
      </c>
      <c r="U8" s="201">
        <f>IFERROR(S8/Q8,"-")</f>
        <v>24369.795698925</v>
      </c>
      <c r="V8" s="202">
        <f>SUM(S8:S8)-SUM(G8:G8)</f>
        <v>-1463077</v>
      </c>
      <c r="W8" s="86">
        <f>SUM(S8:S8)/SUM(G8:G8)</f>
        <v>0.60769820253184</v>
      </c>
      <c r="Y8" s="87">
        <v>53</v>
      </c>
      <c r="Z8" s="88">
        <f>IF(K8=0,"",IF(Y8=0,"",(Y8/K8)))</f>
        <v>0.051859099804305</v>
      </c>
      <c r="AA8" s="87"/>
      <c r="AB8" s="89">
        <f>IFERROR(AA8/Y8,"-")</f>
        <v>0</v>
      </c>
      <c r="AC8" s="90"/>
      <c r="AD8" s="91">
        <f>IFERROR(AC8/Y8,"-")</f>
        <v>0</v>
      </c>
      <c r="AE8" s="92"/>
      <c r="AF8" s="92"/>
      <c r="AG8" s="92"/>
      <c r="AH8" s="93">
        <v>132</v>
      </c>
      <c r="AI8" s="94">
        <f>IF(K8=0,"",IF(AH8=0,"",(AH8/K8)))</f>
        <v>0.12915851272016</v>
      </c>
      <c r="AJ8" s="93">
        <v>6</v>
      </c>
      <c r="AK8" s="95">
        <f>IFERROR(AJ8/AH8,"-")</f>
        <v>0.045454545454545</v>
      </c>
      <c r="AL8" s="96">
        <v>15420</v>
      </c>
      <c r="AM8" s="97">
        <f>IFERROR(AL8/AH8,"-")</f>
        <v>116.81818181818</v>
      </c>
      <c r="AN8" s="98">
        <v>3</v>
      </c>
      <c r="AO8" s="98">
        <v>1</v>
      </c>
      <c r="AP8" s="98">
        <v>2</v>
      </c>
      <c r="AQ8" s="99">
        <v>135</v>
      </c>
      <c r="AR8" s="100">
        <f>IF(K8=0,"",IF(AQ8=0,"",(AQ8/K8)))</f>
        <v>0.1320939334638</v>
      </c>
      <c r="AS8" s="99">
        <v>7</v>
      </c>
      <c r="AT8" s="101">
        <f>IFERROR(AR8/AQ8,"-")</f>
        <v>0.00097847358121331</v>
      </c>
      <c r="AU8" s="102">
        <v>60481</v>
      </c>
      <c r="AV8" s="103">
        <f>IFERROR(AU8/AQ8,"-")</f>
        <v>448.00740740741</v>
      </c>
      <c r="AW8" s="104">
        <v>3</v>
      </c>
      <c r="AX8" s="104"/>
      <c r="AY8" s="104">
        <v>4</v>
      </c>
      <c r="AZ8" s="105">
        <v>241</v>
      </c>
      <c r="BA8" s="106">
        <f>IF(K8=0,"",IF(AZ8=0,"",(AZ8/K8)))</f>
        <v>0.23581213307241</v>
      </c>
      <c r="BB8" s="105">
        <v>20</v>
      </c>
      <c r="BC8" s="107">
        <f>IFERROR(BB8/AZ8,"-")</f>
        <v>0.08298755186722</v>
      </c>
      <c r="BD8" s="108">
        <v>294190</v>
      </c>
      <c r="BE8" s="109">
        <f>IFERROR(BD8/AZ8,"-")</f>
        <v>1220.7053941909</v>
      </c>
      <c r="BF8" s="110">
        <v>9</v>
      </c>
      <c r="BG8" s="110">
        <v>1</v>
      </c>
      <c r="BH8" s="110">
        <v>10</v>
      </c>
      <c r="BI8" s="111">
        <v>300</v>
      </c>
      <c r="BJ8" s="112">
        <f>IF(K8=0,"",IF(BI8=0,"",(BI8/K8)))</f>
        <v>0.29354207436399</v>
      </c>
      <c r="BK8" s="113">
        <v>36</v>
      </c>
      <c r="BL8" s="114">
        <f>IFERROR(BK8/BI8,"-")</f>
        <v>0.12</v>
      </c>
      <c r="BM8" s="115">
        <v>778900</v>
      </c>
      <c r="BN8" s="116">
        <f>IFERROR(BM8/BI8,"-")</f>
        <v>2596.3333333333</v>
      </c>
      <c r="BO8" s="117">
        <v>17</v>
      </c>
      <c r="BP8" s="117">
        <v>9</v>
      </c>
      <c r="BQ8" s="117">
        <v>10</v>
      </c>
      <c r="BR8" s="118">
        <v>130</v>
      </c>
      <c r="BS8" s="119">
        <f>IF(K8=0,"",IF(BR8=0,"",(BR8/K8)))</f>
        <v>0.12720156555773</v>
      </c>
      <c r="BT8" s="120">
        <v>20</v>
      </c>
      <c r="BU8" s="121">
        <f>IFERROR(BT8/BR8,"-")</f>
        <v>0.15384615384615</v>
      </c>
      <c r="BV8" s="122">
        <v>981400</v>
      </c>
      <c r="BW8" s="123">
        <f>IFERROR(BV8/BR8,"-")</f>
        <v>7549.2307692308</v>
      </c>
      <c r="BX8" s="124">
        <v>2</v>
      </c>
      <c r="BY8" s="124">
        <v>8</v>
      </c>
      <c r="BZ8" s="124">
        <v>10</v>
      </c>
      <c r="CA8" s="125">
        <v>31</v>
      </c>
      <c r="CB8" s="126">
        <f>IF(K8=0,"",IF(CA8=0,"",(CA8/K8)))</f>
        <v>0.030332681017613</v>
      </c>
      <c r="CC8" s="127">
        <v>4</v>
      </c>
      <c r="CD8" s="128">
        <f>IFERROR(CC8/CA8,"-")</f>
        <v>0.12903225806452</v>
      </c>
      <c r="CE8" s="129">
        <v>136000</v>
      </c>
      <c r="CF8" s="130">
        <f>IFERROR(CE8/CA8,"-")</f>
        <v>4387.0967741935</v>
      </c>
      <c r="CG8" s="131">
        <v>1</v>
      </c>
      <c r="CH8" s="131"/>
      <c r="CI8" s="131">
        <v>3</v>
      </c>
      <c r="CJ8" s="132">
        <v>93</v>
      </c>
      <c r="CK8" s="133">
        <v>2266391</v>
      </c>
      <c r="CL8" s="133">
        <v>350000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0</v>
      </c>
      <c r="H9" s="80">
        <v>0</v>
      </c>
      <c r="I9" s="80">
        <v>0</v>
      </c>
      <c r="J9" s="80">
        <v>0</v>
      </c>
      <c r="K9" s="81">
        <v>0</v>
      </c>
      <c r="L9" s="82" t="str">
        <f>IFERROR(K9/J9,"-")</f>
        <v>-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78">
        <f>W10</f>
        <v>1.4999012366045</v>
      </c>
      <c r="B10" s="216" t="s">
        <v>68</v>
      </c>
      <c r="C10" s="216" t="s">
        <v>58</v>
      </c>
      <c r="D10" s="216" t="s">
        <v>59</v>
      </c>
      <c r="E10" s="79" t="s">
        <v>69</v>
      </c>
      <c r="F10" s="79" t="s">
        <v>61</v>
      </c>
      <c r="G10" s="202">
        <v>460697</v>
      </c>
      <c r="H10" s="80">
        <v>302</v>
      </c>
      <c r="I10" s="80">
        <v>0</v>
      </c>
      <c r="J10" s="80">
        <v>36173</v>
      </c>
      <c r="K10" s="81">
        <v>64</v>
      </c>
      <c r="L10" s="82">
        <f>IFERROR(K10/J10,"-")</f>
        <v>0.001769275426423</v>
      </c>
      <c r="M10" s="80">
        <v>7</v>
      </c>
      <c r="N10" s="80">
        <v>12</v>
      </c>
      <c r="O10" s="82">
        <f>IFERROR(M10/(K10),"-")</f>
        <v>0.109375</v>
      </c>
      <c r="P10" s="83">
        <f>IFERROR(G10/SUM(K10:K10),"-")</f>
        <v>7198.390625</v>
      </c>
      <c r="Q10" s="84">
        <v>6</v>
      </c>
      <c r="R10" s="82">
        <f>IF(K10=0,"-",Q10/K10)</f>
        <v>0.09375</v>
      </c>
      <c r="S10" s="200">
        <v>691000</v>
      </c>
      <c r="T10" s="201">
        <f>IFERROR(S10/K10,"-")</f>
        <v>10796.875</v>
      </c>
      <c r="U10" s="201">
        <f>IFERROR(S10/Q10,"-")</f>
        <v>115166.66666667</v>
      </c>
      <c r="V10" s="202">
        <f>SUM(S10:S10)-SUM(G10:G10)</f>
        <v>230303</v>
      </c>
      <c r="W10" s="86">
        <f>SUM(S10:S10)/SUM(G10:G10)</f>
        <v>1.4999012366045</v>
      </c>
      <c r="Y10" s="87"/>
      <c r="Z10" s="88">
        <f>IF(K10=0,"",IF(Y10=0,"",(Y10/K10)))</f>
        <v>0</v>
      </c>
      <c r="AA10" s="87"/>
      <c r="AB10" s="89" t="str">
        <f>IFERROR(AA10/Y10,"-")</f>
        <v>-</v>
      </c>
      <c r="AC10" s="90"/>
      <c r="AD10" s="91" t="str">
        <f>IFERROR(AC10/Y10,"-")</f>
        <v>-</v>
      </c>
      <c r="AE10" s="92"/>
      <c r="AF10" s="92"/>
      <c r="AG10" s="92"/>
      <c r="AH10" s="93"/>
      <c r="AI10" s="94">
        <f>IF(K10=0,"",IF(AH10=0,"",(AH10/K10)))</f>
        <v>0</v>
      </c>
      <c r="AJ10" s="93"/>
      <c r="AK10" s="95" t="str">
        <f>IFERROR(AJ10/AH10,"-")</f>
        <v>-</v>
      </c>
      <c r="AL10" s="96"/>
      <c r="AM10" s="97" t="str">
        <f>IFERROR(AL10/AH10,"-")</f>
        <v>-</v>
      </c>
      <c r="AN10" s="98"/>
      <c r="AO10" s="98"/>
      <c r="AP10" s="98"/>
      <c r="AQ10" s="99"/>
      <c r="AR10" s="100">
        <f>IF(K10=0,"",IF(AQ10=0,"",(AQ10/K10)))</f>
        <v>0</v>
      </c>
      <c r="AS10" s="99"/>
      <c r="AT10" s="101" t="str">
        <f>IFERROR(AR10/AQ10,"-")</f>
        <v>-</v>
      </c>
      <c r="AU10" s="102"/>
      <c r="AV10" s="103" t="str">
        <f>IFERROR(AU10/AQ10,"-")</f>
        <v>-</v>
      </c>
      <c r="AW10" s="104"/>
      <c r="AX10" s="104"/>
      <c r="AY10" s="104"/>
      <c r="AZ10" s="105">
        <v>7</v>
      </c>
      <c r="BA10" s="106">
        <f>IF(K10=0,"",IF(AZ10=0,"",(AZ10/K10)))</f>
        <v>0.109375</v>
      </c>
      <c r="BB10" s="105"/>
      <c r="BC10" s="107">
        <f>IFERROR(BB10/AZ10,"-")</f>
        <v>0</v>
      </c>
      <c r="BD10" s="108"/>
      <c r="BE10" s="109">
        <f>IFERROR(BD10/AZ10,"-")</f>
        <v>0</v>
      </c>
      <c r="BF10" s="110"/>
      <c r="BG10" s="110"/>
      <c r="BH10" s="110"/>
      <c r="BI10" s="111">
        <v>22</v>
      </c>
      <c r="BJ10" s="112">
        <f>IF(K10=0,"",IF(BI10=0,"",(BI10/K10)))</f>
        <v>0.34375</v>
      </c>
      <c r="BK10" s="113">
        <v>2</v>
      </c>
      <c r="BL10" s="114">
        <f>IFERROR(BK10/BI10,"-")</f>
        <v>0.090909090909091</v>
      </c>
      <c r="BM10" s="115">
        <v>8000</v>
      </c>
      <c r="BN10" s="116">
        <f>IFERROR(BM10/BI10,"-")</f>
        <v>363.63636363636</v>
      </c>
      <c r="BO10" s="117">
        <v>2</v>
      </c>
      <c r="BP10" s="117"/>
      <c r="BQ10" s="117"/>
      <c r="BR10" s="118">
        <v>27</v>
      </c>
      <c r="BS10" s="119">
        <f>IF(K10=0,"",IF(BR10=0,"",(BR10/K10)))</f>
        <v>0.421875</v>
      </c>
      <c r="BT10" s="120">
        <v>3</v>
      </c>
      <c r="BU10" s="121">
        <f>IFERROR(BT10/BR10,"-")</f>
        <v>0.11111111111111</v>
      </c>
      <c r="BV10" s="122">
        <v>550000</v>
      </c>
      <c r="BW10" s="123">
        <f>IFERROR(BV10/BR10,"-")</f>
        <v>20370.37037037</v>
      </c>
      <c r="BX10" s="124">
        <v>1</v>
      </c>
      <c r="BY10" s="124">
        <v>1</v>
      </c>
      <c r="BZ10" s="124">
        <v>1</v>
      </c>
      <c r="CA10" s="125">
        <v>8</v>
      </c>
      <c r="CB10" s="126">
        <f>IF(K10=0,"",IF(CA10=0,"",(CA10/K10)))</f>
        <v>0.125</v>
      </c>
      <c r="CC10" s="127">
        <v>1</v>
      </c>
      <c r="CD10" s="128">
        <f>IFERROR(CC10/CA10,"-")</f>
        <v>0.125</v>
      </c>
      <c r="CE10" s="129">
        <v>133000</v>
      </c>
      <c r="CF10" s="130">
        <f>IFERROR(CE10/CA10,"-")</f>
        <v>16625</v>
      </c>
      <c r="CG10" s="131"/>
      <c r="CH10" s="131"/>
      <c r="CI10" s="131">
        <v>1</v>
      </c>
      <c r="CJ10" s="132">
        <v>6</v>
      </c>
      <c r="CK10" s="133">
        <v>691000</v>
      </c>
      <c r="CL10" s="133">
        <v>510000</v>
      </c>
      <c r="CM10" s="133"/>
      <c r="CN10" s="134" t="str">
        <f>IF(AND(CL10=0,CM10=0),"",IF(AND(CL10&lt;=100000,CM10&lt;=100000),"",IF(CL10/CK10&gt;0.7,"男高",IF(CM10/CK10&gt;0.7,"女高",""))))</f>
        <v>男高</v>
      </c>
    </row>
    <row r="11" spans="1:94">
      <c r="A11" s="78">
        <f>W11</f>
        <v>1.4629145043047</v>
      </c>
      <c r="B11" s="216" t="s">
        <v>70</v>
      </c>
      <c r="C11" s="216" t="s">
        <v>58</v>
      </c>
      <c r="D11" s="216" t="s">
        <v>59</v>
      </c>
      <c r="E11" s="79" t="s">
        <v>71</v>
      </c>
      <c r="F11" s="79" t="s">
        <v>61</v>
      </c>
      <c r="G11" s="202">
        <v>1117027</v>
      </c>
      <c r="H11" s="80">
        <v>1218</v>
      </c>
      <c r="I11" s="80">
        <v>0</v>
      </c>
      <c r="J11" s="80">
        <v>8596</v>
      </c>
      <c r="K11" s="81">
        <v>501</v>
      </c>
      <c r="L11" s="82">
        <f>IFERROR(K11/J11,"-")</f>
        <v>0.058282922289437</v>
      </c>
      <c r="M11" s="80">
        <v>37</v>
      </c>
      <c r="N11" s="80">
        <v>119</v>
      </c>
      <c r="O11" s="82">
        <f>IFERROR(M11/(K11),"-")</f>
        <v>0.073852295409182</v>
      </c>
      <c r="P11" s="83">
        <f>IFERROR(G11/SUM(K11:K11),"-")</f>
        <v>2229.5948103792</v>
      </c>
      <c r="Q11" s="84">
        <v>43</v>
      </c>
      <c r="R11" s="82">
        <f>IF(K11=0,"-",Q11/K11)</f>
        <v>0.085828343313373</v>
      </c>
      <c r="S11" s="200">
        <v>1634115</v>
      </c>
      <c r="T11" s="201">
        <f>IFERROR(S11/K11,"-")</f>
        <v>3261.7065868263</v>
      </c>
      <c r="U11" s="201">
        <f>IFERROR(S11/Q11,"-")</f>
        <v>38002.674418605</v>
      </c>
      <c r="V11" s="202">
        <f>SUM(S11:S11)-SUM(G11:G11)</f>
        <v>517088</v>
      </c>
      <c r="W11" s="86">
        <f>SUM(S11:S11)/SUM(G11:G11)</f>
        <v>1.4629145043047</v>
      </c>
      <c r="Y11" s="87">
        <v>6</v>
      </c>
      <c r="Z11" s="88">
        <f>IF(K11=0,"",IF(Y11=0,"",(Y11/K11)))</f>
        <v>0.011976047904192</v>
      </c>
      <c r="AA11" s="87"/>
      <c r="AB11" s="89">
        <f>IFERROR(AA11/Y11,"-")</f>
        <v>0</v>
      </c>
      <c r="AC11" s="90"/>
      <c r="AD11" s="91">
        <f>IFERROR(AC11/Y11,"-")</f>
        <v>0</v>
      </c>
      <c r="AE11" s="92"/>
      <c r="AF11" s="92"/>
      <c r="AG11" s="92"/>
      <c r="AH11" s="93">
        <v>17</v>
      </c>
      <c r="AI11" s="94">
        <f>IF(K11=0,"",IF(AH11=0,"",(AH11/K11)))</f>
        <v>0.033932135728543</v>
      </c>
      <c r="AJ11" s="93">
        <v>1</v>
      </c>
      <c r="AK11" s="95">
        <f>IFERROR(AJ11/AH11,"-")</f>
        <v>0.058823529411765</v>
      </c>
      <c r="AL11" s="96">
        <v>3000</v>
      </c>
      <c r="AM11" s="97">
        <f>IFERROR(AL11/AH11,"-")</f>
        <v>176.47058823529</v>
      </c>
      <c r="AN11" s="98">
        <v>1</v>
      </c>
      <c r="AO11" s="98"/>
      <c r="AP11" s="98"/>
      <c r="AQ11" s="99">
        <v>10</v>
      </c>
      <c r="AR11" s="100">
        <f>IF(K11=0,"",IF(AQ11=0,"",(AQ11/K11)))</f>
        <v>0.019960079840319</v>
      </c>
      <c r="AS11" s="99"/>
      <c r="AT11" s="101">
        <f>IFERROR(AR11/AQ11,"-")</f>
        <v>0.0019960079840319</v>
      </c>
      <c r="AU11" s="102"/>
      <c r="AV11" s="103">
        <f>IFERROR(AU11/AQ11,"-")</f>
        <v>0</v>
      </c>
      <c r="AW11" s="104"/>
      <c r="AX11" s="104"/>
      <c r="AY11" s="104"/>
      <c r="AZ11" s="105">
        <v>60</v>
      </c>
      <c r="BA11" s="106">
        <f>IF(K11=0,"",IF(AZ11=0,"",(AZ11/K11)))</f>
        <v>0.11976047904192</v>
      </c>
      <c r="BB11" s="105">
        <v>4</v>
      </c>
      <c r="BC11" s="107">
        <f>IFERROR(BB11/AZ11,"-")</f>
        <v>0.066666666666667</v>
      </c>
      <c r="BD11" s="108">
        <v>62115</v>
      </c>
      <c r="BE11" s="109">
        <f>IFERROR(BD11/AZ11,"-")</f>
        <v>1035.25</v>
      </c>
      <c r="BF11" s="110">
        <v>1</v>
      </c>
      <c r="BG11" s="110">
        <v>1</v>
      </c>
      <c r="BH11" s="110">
        <v>2</v>
      </c>
      <c r="BI11" s="111">
        <v>182</v>
      </c>
      <c r="BJ11" s="112">
        <f>IF(K11=0,"",IF(BI11=0,"",(BI11/K11)))</f>
        <v>0.36327345309381</v>
      </c>
      <c r="BK11" s="113">
        <v>20</v>
      </c>
      <c r="BL11" s="114">
        <f>IFERROR(BK11/BI11,"-")</f>
        <v>0.10989010989011</v>
      </c>
      <c r="BM11" s="115">
        <v>251000</v>
      </c>
      <c r="BN11" s="116">
        <f>IFERROR(BM11/BI11,"-")</f>
        <v>1379.1208791209</v>
      </c>
      <c r="BO11" s="117">
        <v>14</v>
      </c>
      <c r="BP11" s="117">
        <v>4</v>
      </c>
      <c r="BQ11" s="117">
        <v>2</v>
      </c>
      <c r="BR11" s="118">
        <v>185</v>
      </c>
      <c r="BS11" s="119">
        <f>IF(K11=0,"",IF(BR11=0,"",(BR11/K11)))</f>
        <v>0.36926147704591</v>
      </c>
      <c r="BT11" s="120">
        <v>13</v>
      </c>
      <c r="BU11" s="121">
        <f>IFERROR(BT11/BR11,"-")</f>
        <v>0.07027027027027</v>
      </c>
      <c r="BV11" s="122">
        <v>1182000</v>
      </c>
      <c r="BW11" s="123">
        <f>IFERROR(BV11/BR11,"-")</f>
        <v>6389.1891891892</v>
      </c>
      <c r="BX11" s="124">
        <v>5</v>
      </c>
      <c r="BY11" s="124">
        <v>1</v>
      </c>
      <c r="BZ11" s="124">
        <v>7</v>
      </c>
      <c r="CA11" s="125">
        <v>41</v>
      </c>
      <c r="CB11" s="126">
        <f>IF(K11=0,"",IF(CA11=0,"",(CA11/K11)))</f>
        <v>0.081836327345309</v>
      </c>
      <c r="CC11" s="127">
        <v>5</v>
      </c>
      <c r="CD11" s="128">
        <f>IFERROR(CC11/CA11,"-")</f>
        <v>0.1219512195122</v>
      </c>
      <c r="CE11" s="129">
        <v>136000</v>
      </c>
      <c r="CF11" s="130">
        <f>IFERROR(CE11/CA11,"-")</f>
        <v>3317.0731707317</v>
      </c>
      <c r="CG11" s="131">
        <v>2</v>
      </c>
      <c r="CH11" s="131">
        <v>1</v>
      </c>
      <c r="CI11" s="131">
        <v>2</v>
      </c>
      <c r="CJ11" s="132">
        <v>43</v>
      </c>
      <c r="CK11" s="133">
        <v>1634115</v>
      </c>
      <c r="CL11" s="133">
        <v>765000</v>
      </c>
      <c r="CM11" s="133"/>
      <c r="CN11" s="134" t="str">
        <f>IF(AND(CL11=0,CM11=0),"",IF(AND(CL11&lt;=100000,CM11&lt;=100000),"",IF(CL11/CK11&gt;0.7,"男高",IF(CM11/CK11&gt;0.7,"女高",""))))</f>
        <v/>
      </c>
    </row>
    <row r="12" spans="1:94">
      <c r="A12" s="78">
        <f>W12</f>
        <v>4.8008904122583</v>
      </c>
      <c r="B12" s="216" t="s">
        <v>72</v>
      </c>
      <c r="C12" s="216" t="s">
        <v>58</v>
      </c>
      <c r="D12" s="216" t="s">
        <v>59</v>
      </c>
      <c r="E12" s="79" t="s">
        <v>73</v>
      </c>
      <c r="F12" s="79" t="s">
        <v>61</v>
      </c>
      <c r="G12" s="202">
        <v>158129</v>
      </c>
      <c r="H12" s="80">
        <v>104</v>
      </c>
      <c r="I12" s="80">
        <v>0</v>
      </c>
      <c r="J12" s="80">
        <v>8265</v>
      </c>
      <c r="K12" s="81">
        <v>42</v>
      </c>
      <c r="L12" s="82">
        <f>IFERROR(K12/J12,"-")</f>
        <v>0.0050816696914701</v>
      </c>
      <c r="M12" s="80">
        <v>5</v>
      </c>
      <c r="N12" s="80">
        <v>8</v>
      </c>
      <c r="O12" s="82">
        <f>IFERROR(M12/(K12),"-")</f>
        <v>0.11904761904762</v>
      </c>
      <c r="P12" s="83">
        <f>IFERROR(G12/SUM(K12:K12),"-")</f>
        <v>3764.9761904762</v>
      </c>
      <c r="Q12" s="84">
        <v>4</v>
      </c>
      <c r="R12" s="82">
        <f>IF(K12=0,"-",Q12/K12)</f>
        <v>0.095238095238095</v>
      </c>
      <c r="S12" s="200">
        <v>759160</v>
      </c>
      <c r="T12" s="201">
        <f>IFERROR(S12/K12,"-")</f>
        <v>18075.238095238</v>
      </c>
      <c r="U12" s="201">
        <f>IFERROR(S12/Q12,"-")</f>
        <v>189790</v>
      </c>
      <c r="V12" s="202">
        <f>SUM(S12:S12)-SUM(G12:G12)</f>
        <v>601031</v>
      </c>
      <c r="W12" s="86">
        <f>SUM(S12:S12)/SUM(G12:G12)</f>
        <v>4.8008904122583</v>
      </c>
      <c r="Y12" s="87"/>
      <c r="Z12" s="88">
        <f>IF(K12=0,"",IF(Y12=0,"",(Y12/K12)))</f>
        <v>0</v>
      </c>
      <c r="AA12" s="87"/>
      <c r="AB12" s="89" t="str">
        <f>IFERROR(AA12/Y12,"-")</f>
        <v>-</v>
      </c>
      <c r="AC12" s="90"/>
      <c r="AD12" s="91" t="str">
        <f>IFERROR(AC12/Y12,"-")</f>
        <v>-</v>
      </c>
      <c r="AE12" s="92"/>
      <c r="AF12" s="92"/>
      <c r="AG12" s="92"/>
      <c r="AH12" s="93"/>
      <c r="AI12" s="94">
        <f>IF(K12=0,"",IF(AH12=0,"",(AH12/K12)))</f>
        <v>0</v>
      </c>
      <c r="AJ12" s="93"/>
      <c r="AK12" s="95" t="str">
        <f>IFERROR(AJ12/AH12,"-")</f>
        <v>-</v>
      </c>
      <c r="AL12" s="96"/>
      <c r="AM12" s="97" t="str">
        <f>IFERROR(AL12/AH12,"-")</f>
        <v>-</v>
      </c>
      <c r="AN12" s="98"/>
      <c r="AO12" s="98"/>
      <c r="AP12" s="98"/>
      <c r="AQ12" s="99"/>
      <c r="AR12" s="100">
        <f>IF(K12=0,"",IF(AQ12=0,"",(AQ12/K12)))</f>
        <v>0</v>
      </c>
      <c r="AS12" s="99"/>
      <c r="AT12" s="101" t="str">
        <f>IFERROR(AR12/AQ12,"-")</f>
        <v>-</v>
      </c>
      <c r="AU12" s="102"/>
      <c r="AV12" s="103" t="str">
        <f>IFERROR(AU12/AQ12,"-")</f>
        <v>-</v>
      </c>
      <c r="AW12" s="104"/>
      <c r="AX12" s="104"/>
      <c r="AY12" s="104"/>
      <c r="AZ12" s="105">
        <v>5</v>
      </c>
      <c r="BA12" s="106">
        <f>IF(K12=0,"",IF(AZ12=0,"",(AZ12/K12)))</f>
        <v>0.11904761904762</v>
      </c>
      <c r="BB12" s="105">
        <v>1</v>
      </c>
      <c r="BC12" s="107">
        <f>IFERROR(BB12/AZ12,"-")</f>
        <v>0.2</v>
      </c>
      <c r="BD12" s="108">
        <v>160</v>
      </c>
      <c r="BE12" s="109">
        <f>IFERROR(BD12/AZ12,"-")</f>
        <v>32</v>
      </c>
      <c r="BF12" s="110"/>
      <c r="BG12" s="110">
        <v>1</v>
      </c>
      <c r="BH12" s="110"/>
      <c r="BI12" s="111">
        <v>19</v>
      </c>
      <c r="BJ12" s="112">
        <f>IF(K12=0,"",IF(BI12=0,"",(BI12/K12)))</f>
        <v>0.45238095238095</v>
      </c>
      <c r="BK12" s="113">
        <v>1</v>
      </c>
      <c r="BL12" s="114">
        <f>IFERROR(BK12/BI12,"-")</f>
        <v>0.052631578947368</v>
      </c>
      <c r="BM12" s="115">
        <v>709000</v>
      </c>
      <c r="BN12" s="116">
        <f>IFERROR(BM12/BI12,"-")</f>
        <v>37315.789473684</v>
      </c>
      <c r="BO12" s="117"/>
      <c r="BP12" s="117"/>
      <c r="BQ12" s="117">
        <v>1</v>
      </c>
      <c r="BR12" s="118">
        <v>13</v>
      </c>
      <c r="BS12" s="119">
        <f>IF(K12=0,"",IF(BR12=0,"",(BR12/K12)))</f>
        <v>0.30952380952381</v>
      </c>
      <c r="BT12" s="120">
        <v>1</v>
      </c>
      <c r="BU12" s="121">
        <f>IFERROR(BT12/BR12,"-")</f>
        <v>0.076923076923077</v>
      </c>
      <c r="BV12" s="122">
        <v>9000</v>
      </c>
      <c r="BW12" s="123">
        <f>IFERROR(BV12/BR12,"-")</f>
        <v>692.30769230769</v>
      </c>
      <c r="BX12" s="124"/>
      <c r="BY12" s="124"/>
      <c r="BZ12" s="124">
        <v>1</v>
      </c>
      <c r="CA12" s="125">
        <v>5</v>
      </c>
      <c r="CB12" s="126">
        <f>IF(K12=0,"",IF(CA12=0,"",(CA12/K12)))</f>
        <v>0.11904761904762</v>
      </c>
      <c r="CC12" s="127">
        <v>1</v>
      </c>
      <c r="CD12" s="128">
        <f>IFERROR(CC12/CA12,"-")</f>
        <v>0.2</v>
      </c>
      <c r="CE12" s="129">
        <v>41000</v>
      </c>
      <c r="CF12" s="130">
        <f>IFERROR(CE12/CA12,"-")</f>
        <v>8200</v>
      </c>
      <c r="CG12" s="131"/>
      <c r="CH12" s="131"/>
      <c r="CI12" s="131">
        <v>1</v>
      </c>
      <c r="CJ12" s="132">
        <v>4</v>
      </c>
      <c r="CK12" s="133">
        <v>759160</v>
      </c>
      <c r="CL12" s="133">
        <v>709000</v>
      </c>
      <c r="CM12" s="133"/>
      <c r="CN12" s="134" t="str">
        <f>IF(AND(CL12=0,CM12=0),"",IF(AND(CL12&lt;=100000,CM12&lt;=100000),"",IF(CL12/CK12&gt;0.7,"男高",IF(CM12/CK12&gt;0.7,"女高",""))))</f>
        <v>男高</v>
      </c>
    </row>
    <row r="13" spans="1:94">
      <c r="A13" s="135"/>
      <c r="B13" s="55"/>
      <c r="C13" s="136"/>
      <c r="D13" s="137"/>
      <c r="E13" s="79"/>
      <c r="F13" s="79"/>
      <c r="G13" s="205"/>
      <c r="H13" s="138"/>
      <c r="I13" s="138"/>
      <c r="J13" s="80"/>
      <c r="K13" s="80"/>
      <c r="L13" s="139"/>
      <c r="M13" s="139"/>
      <c r="N13" s="80"/>
      <c r="O13" s="139"/>
      <c r="P13" s="85"/>
      <c r="Q13" s="85"/>
      <c r="R13" s="85"/>
      <c r="S13" s="200"/>
      <c r="T13" s="200"/>
      <c r="U13" s="200"/>
      <c r="V13" s="200"/>
      <c r="W13" s="139"/>
      <c r="X13" s="76"/>
      <c r="Y13" s="140"/>
      <c r="Z13" s="141"/>
      <c r="AA13" s="140"/>
      <c r="AB13" s="142"/>
      <c r="AC13" s="143"/>
      <c r="AD13" s="144"/>
      <c r="AE13" s="145"/>
      <c r="AF13" s="145"/>
      <c r="AG13" s="145"/>
      <c r="AH13" s="140"/>
      <c r="AI13" s="141"/>
      <c r="AJ13" s="140"/>
      <c r="AK13" s="142"/>
      <c r="AL13" s="143"/>
      <c r="AM13" s="144"/>
      <c r="AN13" s="145"/>
      <c r="AO13" s="145"/>
      <c r="AP13" s="145"/>
      <c r="AQ13" s="140"/>
      <c r="AR13" s="141"/>
      <c r="AS13" s="140"/>
      <c r="AT13" s="142"/>
      <c r="AU13" s="143"/>
      <c r="AV13" s="144"/>
      <c r="AW13" s="145"/>
      <c r="AX13" s="145"/>
      <c r="AY13" s="145"/>
      <c r="AZ13" s="140"/>
      <c r="BA13" s="141"/>
      <c r="BB13" s="140"/>
      <c r="BC13" s="142"/>
      <c r="BD13" s="143"/>
      <c r="BE13" s="144"/>
      <c r="BF13" s="145"/>
      <c r="BG13" s="145"/>
      <c r="BH13" s="145"/>
      <c r="BI13" s="77"/>
      <c r="BJ13" s="146"/>
      <c r="BK13" s="140"/>
      <c r="BL13" s="142"/>
      <c r="BM13" s="143"/>
      <c r="BN13" s="144"/>
      <c r="BO13" s="145"/>
      <c r="BP13" s="145"/>
      <c r="BQ13" s="145"/>
      <c r="BR13" s="77"/>
      <c r="BS13" s="146"/>
      <c r="BT13" s="140"/>
      <c r="BU13" s="142"/>
      <c r="BV13" s="143"/>
      <c r="BW13" s="144"/>
      <c r="BX13" s="145"/>
      <c r="BY13" s="145"/>
      <c r="BZ13" s="145"/>
      <c r="CA13" s="77"/>
      <c r="CB13" s="146"/>
      <c r="CC13" s="140"/>
      <c r="CD13" s="142"/>
      <c r="CE13" s="143"/>
      <c r="CF13" s="144"/>
      <c r="CG13" s="145"/>
      <c r="CH13" s="145"/>
      <c r="CI13" s="145"/>
      <c r="CJ13" s="147"/>
      <c r="CK13" s="143"/>
      <c r="CL13" s="143"/>
      <c r="CM13" s="143"/>
      <c r="CN13" s="148"/>
    </row>
    <row r="14" spans="1:94">
      <c r="A14" s="135"/>
      <c r="B14" s="149"/>
      <c r="C14" s="80"/>
      <c r="D14" s="80"/>
      <c r="E14" s="150"/>
      <c r="F14" s="151"/>
      <c r="G14" s="206"/>
      <c r="H14" s="138"/>
      <c r="I14" s="138"/>
      <c r="J14" s="80"/>
      <c r="K14" s="80"/>
      <c r="L14" s="139"/>
      <c r="M14" s="139"/>
      <c r="N14" s="80"/>
      <c r="O14" s="139"/>
      <c r="P14" s="85"/>
      <c r="Q14" s="85"/>
      <c r="R14" s="85"/>
      <c r="S14" s="200"/>
      <c r="T14" s="200"/>
      <c r="U14" s="200"/>
      <c r="V14" s="200"/>
      <c r="W14" s="139"/>
      <c r="X14" s="152"/>
      <c r="Y14" s="140"/>
      <c r="Z14" s="141"/>
      <c r="AA14" s="140"/>
      <c r="AB14" s="142"/>
      <c r="AC14" s="143"/>
      <c r="AD14" s="144"/>
      <c r="AE14" s="145"/>
      <c r="AF14" s="145"/>
      <c r="AG14" s="145"/>
      <c r="AH14" s="140"/>
      <c r="AI14" s="141"/>
      <c r="AJ14" s="140"/>
      <c r="AK14" s="142"/>
      <c r="AL14" s="143"/>
      <c r="AM14" s="144"/>
      <c r="AN14" s="145"/>
      <c r="AO14" s="145"/>
      <c r="AP14" s="145"/>
      <c r="AQ14" s="140"/>
      <c r="AR14" s="141"/>
      <c r="AS14" s="140"/>
      <c r="AT14" s="142"/>
      <c r="AU14" s="143"/>
      <c r="AV14" s="144"/>
      <c r="AW14" s="145"/>
      <c r="AX14" s="145"/>
      <c r="AY14" s="145"/>
      <c r="AZ14" s="140"/>
      <c r="BA14" s="141"/>
      <c r="BB14" s="140"/>
      <c r="BC14" s="142"/>
      <c r="BD14" s="143"/>
      <c r="BE14" s="144"/>
      <c r="BF14" s="145"/>
      <c r="BG14" s="145"/>
      <c r="BH14" s="145"/>
      <c r="BI14" s="77"/>
      <c r="BJ14" s="146"/>
      <c r="BK14" s="140"/>
      <c r="BL14" s="142"/>
      <c r="BM14" s="143"/>
      <c r="BN14" s="144"/>
      <c r="BO14" s="145"/>
      <c r="BP14" s="145"/>
      <c r="BQ14" s="145"/>
      <c r="BR14" s="77"/>
      <c r="BS14" s="146"/>
      <c r="BT14" s="140"/>
      <c r="BU14" s="142"/>
      <c r="BV14" s="143"/>
      <c r="BW14" s="144"/>
      <c r="BX14" s="145"/>
      <c r="BY14" s="145"/>
      <c r="BZ14" s="145"/>
      <c r="CA14" s="77"/>
      <c r="CB14" s="146"/>
      <c r="CC14" s="140"/>
      <c r="CD14" s="142"/>
      <c r="CE14" s="143"/>
      <c r="CF14" s="144"/>
      <c r="CG14" s="145"/>
      <c r="CH14" s="145"/>
      <c r="CI14" s="145"/>
      <c r="CJ14" s="147"/>
      <c r="CK14" s="143"/>
      <c r="CL14" s="143"/>
      <c r="CM14" s="143"/>
      <c r="CN14" s="148"/>
    </row>
    <row r="15" spans="1:94">
      <c r="A15" s="70">
        <f>W15</f>
        <v>1.122216921885</v>
      </c>
      <c r="B15" s="153"/>
      <c r="C15" s="153"/>
      <c r="D15" s="153"/>
      <c r="E15" s="154" t="s">
        <v>74</v>
      </c>
      <c r="F15" s="154"/>
      <c r="G15" s="203">
        <f>SUM(G6:G14)</f>
        <v>7791957</v>
      </c>
      <c r="H15" s="153">
        <f>SUM(H6:H14)</f>
        <v>5765</v>
      </c>
      <c r="I15" s="153">
        <f>SUM(I6:I14)</f>
        <v>0</v>
      </c>
      <c r="J15" s="153">
        <f>SUM(J6:J14)</f>
        <v>178944</v>
      </c>
      <c r="K15" s="153">
        <f>SUM(K6:K14)</f>
        <v>2253</v>
      </c>
      <c r="L15" s="155">
        <f>IFERROR(K15/J15,"-")</f>
        <v>0.01259053111588</v>
      </c>
      <c r="M15" s="156">
        <f>SUM(M6:M14)</f>
        <v>165</v>
      </c>
      <c r="N15" s="156">
        <f>SUM(N6:N14)</f>
        <v>679</v>
      </c>
      <c r="O15" s="155">
        <f>IFERROR(M15/K15,"-")</f>
        <v>0.07323568575233</v>
      </c>
      <c r="P15" s="157">
        <f>IFERROR(G15/K15,"-")</f>
        <v>3458.4806924101</v>
      </c>
      <c r="Q15" s="158">
        <f>SUM(Q6:Q14)</f>
        <v>209</v>
      </c>
      <c r="R15" s="155">
        <f>IFERROR(Q15/K15,"-")</f>
        <v>0.092765201952952</v>
      </c>
      <c r="S15" s="203">
        <f>SUM(S6:S14)</f>
        <v>8744266</v>
      </c>
      <c r="T15" s="203">
        <f>IFERROR(S15/K15,"-")</f>
        <v>3881.1655570351</v>
      </c>
      <c r="U15" s="203">
        <f>IFERROR(S15/Q15,"-")</f>
        <v>41838.593301435</v>
      </c>
      <c r="V15" s="203">
        <f>S15-G15</f>
        <v>952309</v>
      </c>
      <c r="W15" s="159">
        <f>S15/G15</f>
        <v>1.122216921885</v>
      </c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  <c r="BS15" s="161"/>
      <c r="BT15" s="161"/>
      <c r="BU15" s="161"/>
      <c r="BV15" s="161"/>
      <c r="BW15" s="161"/>
      <c r="BX15" s="161"/>
      <c r="BY15" s="161"/>
      <c r="BZ15" s="161"/>
      <c r="CA15" s="161"/>
      <c r="CB15" s="161"/>
      <c r="CC15" s="161"/>
      <c r="CD15" s="161"/>
      <c r="CE15" s="161"/>
      <c r="CF15" s="161"/>
      <c r="CG15" s="161"/>
      <c r="CH15" s="161"/>
      <c r="CI15" s="161"/>
      <c r="CJ15" s="161"/>
      <c r="CK15" s="161"/>
      <c r="CL15" s="161"/>
      <c r="CM15" s="161"/>
      <c r="CN15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  <mergeCell ref="A11:A11"/>
    <mergeCell ref="G11:G11"/>
    <mergeCell ref="P11:P11"/>
    <mergeCell ref="V11:V11"/>
    <mergeCell ref="W11:W11"/>
    <mergeCell ref="A12:A12"/>
    <mergeCell ref="G12:G12"/>
    <mergeCell ref="P12:P12"/>
    <mergeCell ref="V12:V12"/>
    <mergeCell ref="W12:W12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