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<sst xmlns="http://schemas.openxmlformats.org/spreadsheetml/2006/main" uniqueCount="69">
  <si>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</si>
  <si>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</si>
  <si>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</si>
  <si>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</si>
  <si>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</si>
  <si>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</si>
  <si>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</si>
  <si>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</si>
  <si>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</si>
  <si>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</si>
  <si>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</si>
  <si>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</si>
  <si>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</si>
  <si>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</si>
  <si>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</si>
  <si>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</si>
  <si>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</si>
  <si>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</si>
  <si>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</si>
  <si>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</si>
  <si>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</si>
  <si>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</si>
  <si>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</si>
  <si>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</si>
  <si>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09月</t>
  </si>
  <si>
    <t>ヘスティア</t>
  </si>
  <si>
    <t>最終更新日</t>
  </si>
  <si>
    <t>11月06日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</si>
  <si>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</si>
  <si>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</si>
  <si>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</si>
  <si>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</si>
  <si>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</si>
  <si>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</si>
  <si>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</si>
  <si>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</si>
  <si>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</si>
  <si>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</si>
  <si>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</si>
  <si>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</si>
  <si>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</si>
  <si>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</si>
  <si>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</si>
  <si>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</si>
  <si>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</si>
  <si>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</si>
  <si>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</si>
  <si>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</si>
  <si>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</si>
  <si>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</si>
  <si>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</si>
  <si>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</si>
  <si>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</si>
  <si>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</si>
  <si>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</si>
  <si>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</si>
  <si>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</si>
  <si>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</si>
  <si>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</si>
  <si>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</si>
  <si>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</si>
  <si>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9/1～9/30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</si>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</sst>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4</v>
      </c>
      <c r="D6" s="208">
        <v>10539834</v>
      </c>
      <c r="E6" s="36">
        <v>9554</v>
      </c>
      <c r="F6" s="36">
        <v>0</v>
      </c>
      <c r="G6" s="36">
        <v>388592</v>
      </c>
      <c r="H6" s="43">
        <v>3411</v>
      </c>
      <c r="I6" s="44">
        <v>192</v>
      </c>
      <c r="J6" s="47">
        <f>H6+I6</f>
        <v>3603</v>
      </c>
      <c r="K6" s="37">
        <f>IFERROR(J6/G6,"-")</f>
        <v>0.0092719356034092</v>
      </c>
      <c r="L6" s="36">
        <v>359</v>
      </c>
      <c r="M6" s="36">
        <v>1242</v>
      </c>
      <c r="N6" s="37">
        <f>IFERROR(L6/J6,"-")</f>
        <v>0.099639189564252</v>
      </c>
      <c r="O6" s="38">
        <f>IFERROR(D6/J6,"-")</f>
        <v>2925.2939217319</v>
      </c>
      <c r="P6" s="39">
        <v>448</v>
      </c>
      <c r="Q6" s="37">
        <f>IFERROR(P6/J6,"-")</f>
        <v>0.12434082708854</v>
      </c>
      <c r="R6" s="213">
        <v>13960150</v>
      </c>
      <c r="S6" s="214">
        <f>IFERROR(R6/J6,"-")</f>
        <v>3874.5906189287</v>
      </c>
      <c r="T6" s="214">
        <f>IFERROR(R6/P6,"-")</f>
        <v>31161.049107143</v>
      </c>
      <c r="U6" s="208">
        <f>IFERROR(R6-D6,"-")</f>
        <v>3420316</v>
      </c>
      <c r="V6" s="40">
        <f>R6/D6</f>
        <v>1.3245132703229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10539834</v>
      </c>
      <c r="E9" s="21">
        <f>SUM(E6:E7)</f>
        <v>9554</v>
      </c>
      <c r="F9" s="21">
        <f>SUM(F6:F7)</f>
        <v>0</v>
      </c>
      <c r="G9" s="21">
        <f>SUM(G6:G7)</f>
        <v>388592</v>
      </c>
      <c r="H9" s="21">
        <f>SUM(H6:H7)</f>
        <v>3411</v>
      </c>
      <c r="I9" s="21">
        <f>SUM(I6:I7)</f>
        <v>192</v>
      </c>
      <c r="J9" s="21">
        <f>SUM(J6:J7)</f>
        <v>3603</v>
      </c>
      <c r="K9" s="22">
        <f>IFERROR(J9/G9,"-")</f>
        <v>0.0092719356034092</v>
      </c>
      <c r="L9" s="33">
        <f>SUM(L6:L7)</f>
        <v>359</v>
      </c>
      <c r="M9" s="33">
        <f>SUM(M6:M7)</f>
        <v>1242</v>
      </c>
      <c r="N9" s="22">
        <f>IFERROR(L9/J9,"-")</f>
        <v>0.099639189564252</v>
      </c>
      <c r="O9" s="23">
        <f>IFERROR(D9/J9,"-")</f>
        <v>2925.2939217319</v>
      </c>
      <c r="P9" s="24">
        <f>SUM(P6:P7)</f>
        <v>448</v>
      </c>
      <c r="Q9" s="22">
        <f>IFERROR(P9/J9,"-")</f>
        <v>0.12434082708854</v>
      </c>
      <c r="R9" s="25">
        <f>SUM(R6:R7)</f>
        <v>13960150</v>
      </c>
      <c r="S9" s="25">
        <f>IFERROR(R9/J9,"-")</f>
        <v>3874.5906189287</v>
      </c>
      <c r="T9" s="25">
        <f>IFERROR(R9/P9,"-")</f>
        <v>31161.049107143</v>
      </c>
      <c r="U9" s="26">
        <f>SUM(U6:U7)</f>
        <v>3420316</v>
      </c>
      <c r="V9" s="27">
        <f>IFERROR(R9/D9,"-")</f>
        <v>1.3245132703229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140</v>
      </c>
      <c r="K6" s="81">
        <v>0</v>
      </c>
      <c r="L6" s="82">
        <f>IFERROR(K6/J6,"-")</f>
        <v>0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1.9012351911658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6021659</v>
      </c>
      <c r="H7" s="80">
        <v>5858</v>
      </c>
      <c r="I7" s="80">
        <v>0</v>
      </c>
      <c r="J7" s="80">
        <v>291623</v>
      </c>
      <c r="K7" s="81">
        <v>1819</v>
      </c>
      <c r="L7" s="82">
        <f>IFERROR(K7/J7,"-")</f>
        <v>0.0062375052722179</v>
      </c>
      <c r="M7" s="80">
        <v>242</v>
      </c>
      <c r="N7" s="80">
        <v>598</v>
      </c>
      <c r="O7" s="82">
        <f>IFERROR(M7/(K7),"-")</f>
        <v>0.13304013194063</v>
      </c>
      <c r="P7" s="83">
        <f>IFERROR(G7/SUM(K7:K7),"-")</f>
        <v>3310.4227597581</v>
      </c>
      <c r="Q7" s="84">
        <v>280</v>
      </c>
      <c r="R7" s="82">
        <f>IF(K7=0,"-",Q7/K7)</f>
        <v>0.15393073117097</v>
      </c>
      <c r="S7" s="200">
        <v>11448590</v>
      </c>
      <c r="T7" s="201">
        <f>IFERROR(S7/K7,"-")</f>
        <v>6293.8922484882</v>
      </c>
      <c r="U7" s="201">
        <f>IFERROR(S7/Q7,"-")</f>
        <v>40887.821428571</v>
      </c>
      <c r="V7" s="202">
        <f>SUM(S7:S7)-SUM(G7:G7)</f>
        <v>5426931</v>
      </c>
      <c r="W7" s="86">
        <f>SUM(S7:S7)/SUM(G7:G7)</f>
        <v>1.9012351911658</v>
      </c>
      <c r="Y7" s="87">
        <v>1</v>
      </c>
      <c r="Z7" s="88">
        <f>IF(K7=0,"",IF(Y7=0,"",(Y7/K7)))</f>
        <v>0.0005497526113249</v>
      </c>
      <c r="AA7" s="87"/>
      <c r="AB7" s="89">
        <f>IFERROR(AA7/Y7,"-")</f>
        <v>0</v>
      </c>
      <c r="AC7" s="90"/>
      <c r="AD7" s="91">
        <f>IFERROR(AC7/Y7,"-")</f>
        <v>0</v>
      </c>
      <c r="AE7" s="92"/>
      <c r="AF7" s="92"/>
      <c r="AG7" s="92"/>
      <c r="AH7" s="93">
        <v>16</v>
      </c>
      <c r="AI7" s="94">
        <f>IF(K7=0,"",IF(AH7=0,"",(AH7/K7)))</f>
        <v>0.0087960417811985</v>
      </c>
      <c r="AJ7" s="93">
        <v>2</v>
      </c>
      <c r="AK7" s="95">
        <f>IFERROR(AJ7/AH7,"-")</f>
        <v>0.125</v>
      </c>
      <c r="AL7" s="96">
        <v>18570</v>
      </c>
      <c r="AM7" s="97">
        <f>IFERROR(AL7/AH7,"-")</f>
        <v>1160.625</v>
      </c>
      <c r="AN7" s="98"/>
      <c r="AO7" s="98"/>
      <c r="AP7" s="98">
        <v>2</v>
      </c>
      <c r="AQ7" s="99">
        <v>18</v>
      </c>
      <c r="AR7" s="100">
        <f>IF(K7=0,"",IF(AQ7=0,"",(AQ7/K7)))</f>
        <v>0.0098955470038483</v>
      </c>
      <c r="AS7" s="99"/>
      <c r="AT7" s="101">
        <f>IFERROR(AR7/AQ7,"-")</f>
        <v>0.0005497526113249</v>
      </c>
      <c r="AU7" s="102"/>
      <c r="AV7" s="103">
        <f>IFERROR(AU7/AQ7,"-")</f>
        <v>0</v>
      </c>
      <c r="AW7" s="104"/>
      <c r="AX7" s="104"/>
      <c r="AY7" s="104"/>
      <c r="AZ7" s="105">
        <v>93</v>
      </c>
      <c r="BA7" s="106">
        <f>IF(K7=0,"",IF(AZ7=0,"",(AZ7/K7)))</f>
        <v>0.051126992853216</v>
      </c>
      <c r="BB7" s="105">
        <v>10</v>
      </c>
      <c r="BC7" s="107">
        <f>IFERROR(BB7/AZ7,"-")</f>
        <v>0.10752688172043</v>
      </c>
      <c r="BD7" s="108">
        <v>324000</v>
      </c>
      <c r="BE7" s="109">
        <f>IFERROR(BD7/AZ7,"-")</f>
        <v>3483.8709677419</v>
      </c>
      <c r="BF7" s="110">
        <v>5</v>
      </c>
      <c r="BG7" s="110">
        <v>1</v>
      </c>
      <c r="BH7" s="110">
        <v>4</v>
      </c>
      <c r="BI7" s="111">
        <v>953</v>
      </c>
      <c r="BJ7" s="112">
        <f>IF(K7=0,"",IF(BI7=0,"",(BI7/K7)))</f>
        <v>0.52391423859263</v>
      </c>
      <c r="BK7" s="113">
        <v>120</v>
      </c>
      <c r="BL7" s="114">
        <f>IFERROR(BK7/BI7,"-")</f>
        <v>0.12591815320042</v>
      </c>
      <c r="BM7" s="115">
        <v>3090950</v>
      </c>
      <c r="BN7" s="116">
        <f>IFERROR(BM7/BI7,"-")</f>
        <v>3243.389296957</v>
      </c>
      <c r="BO7" s="117">
        <v>48</v>
      </c>
      <c r="BP7" s="117">
        <v>24</v>
      </c>
      <c r="BQ7" s="117">
        <v>48</v>
      </c>
      <c r="BR7" s="118">
        <v>574</v>
      </c>
      <c r="BS7" s="119">
        <f>IF(K7=0,"",IF(BR7=0,"",(BR7/K7)))</f>
        <v>0.31555799890049</v>
      </c>
      <c r="BT7" s="120">
        <v>118</v>
      </c>
      <c r="BU7" s="121">
        <f>IFERROR(BT7/BR7,"-")</f>
        <v>0.20557491289199</v>
      </c>
      <c r="BV7" s="122">
        <v>4279870</v>
      </c>
      <c r="BW7" s="123">
        <f>IFERROR(BV7/BR7,"-")</f>
        <v>7456.2195121951</v>
      </c>
      <c r="BX7" s="124">
        <v>47</v>
      </c>
      <c r="BY7" s="124">
        <v>21</v>
      </c>
      <c r="BZ7" s="124">
        <v>50</v>
      </c>
      <c r="CA7" s="125">
        <v>164</v>
      </c>
      <c r="CB7" s="126">
        <f>IF(K7=0,"",IF(CA7=0,"",(CA7/K7)))</f>
        <v>0.090159428257284</v>
      </c>
      <c r="CC7" s="127">
        <v>30</v>
      </c>
      <c r="CD7" s="128">
        <f>IFERROR(CC7/CA7,"-")</f>
        <v>0.18292682926829</v>
      </c>
      <c r="CE7" s="129">
        <v>3735200</v>
      </c>
      <c r="CF7" s="130">
        <f>IFERROR(CE7/CA7,"-")</f>
        <v>22775.609756098</v>
      </c>
      <c r="CG7" s="131">
        <v>7</v>
      </c>
      <c r="CH7" s="131">
        <v>5</v>
      </c>
      <c r="CI7" s="131">
        <v>18</v>
      </c>
      <c r="CJ7" s="132">
        <v>280</v>
      </c>
      <c r="CK7" s="133">
        <v>11448590</v>
      </c>
      <c r="CL7" s="133">
        <v>2075000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0.55587930967703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4518175</v>
      </c>
      <c r="H8" s="80">
        <v>3696</v>
      </c>
      <c r="I8" s="80">
        <v>0</v>
      </c>
      <c r="J8" s="80">
        <v>96829</v>
      </c>
      <c r="K8" s="81">
        <v>1784</v>
      </c>
      <c r="L8" s="82">
        <f>IFERROR(K8/J8,"-")</f>
        <v>0.018424232409712</v>
      </c>
      <c r="M8" s="80">
        <v>117</v>
      </c>
      <c r="N8" s="80">
        <v>644</v>
      </c>
      <c r="O8" s="82">
        <f>IFERROR(M8/(K8),"-")</f>
        <v>0.065582959641256</v>
      </c>
      <c r="P8" s="83">
        <f>IFERROR(G8/SUM(K8:K8),"-")</f>
        <v>2532.6093049327</v>
      </c>
      <c r="Q8" s="84">
        <v>168</v>
      </c>
      <c r="R8" s="82">
        <f>IF(K8=0,"-",Q8/K8)</f>
        <v>0.094170403587444</v>
      </c>
      <c r="S8" s="200">
        <v>2511560</v>
      </c>
      <c r="T8" s="201">
        <f>IFERROR(S8/K8,"-")</f>
        <v>1407.8251121076</v>
      </c>
      <c r="U8" s="201">
        <f>IFERROR(S8/Q8,"-")</f>
        <v>14949.761904762</v>
      </c>
      <c r="V8" s="202">
        <f>SUM(S8:S8)-SUM(G8:G8)</f>
        <v>-2006615</v>
      </c>
      <c r="W8" s="86">
        <f>SUM(S8:S8)/SUM(G8:G8)</f>
        <v>0.55587930967703</v>
      </c>
      <c r="Y8" s="87">
        <v>102</v>
      </c>
      <c r="Z8" s="88">
        <f>IF(K8=0,"",IF(Y8=0,"",(Y8/K8)))</f>
        <v>0.057174887892377</v>
      </c>
      <c r="AA8" s="87">
        <v>1</v>
      </c>
      <c r="AB8" s="89">
        <f>IFERROR(AA8/Y8,"-")</f>
        <v>0.0098039215686275</v>
      </c>
      <c r="AC8" s="90">
        <v>1500</v>
      </c>
      <c r="AD8" s="91">
        <f>IFERROR(AC8/Y8,"-")</f>
        <v>14.705882352941</v>
      </c>
      <c r="AE8" s="92">
        <v>1</v>
      </c>
      <c r="AF8" s="92"/>
      <c r="AG8" s="92"/>
      <c r="AH8" s="93">
        <v>326</v>
      </c>
      <c r="AI8" s="94">
        <f>IF(K8=0,"",IF(AH8=0,"",(AH8/K8)))</f>
        <v>0.18273542600897</v>
      </c>
      <c r="AJ8" s="93">
        <v>13</v>
      </c>
      <c r="AK8" s="95">
        <f>IFERROR(AJ8/AH8,"-")</f>
        <v>0.039877300613497</v>
      </c>
      <c r="AL8" s="96">
        <v>44725</v>
      </c>
      <c r="AM8" s="97">
        <f>IFERROR(AL8/AH8,"-")</f>
        <v>137.19325153374</v>
      </c>
      <c r="AN8" s="98">
        <v>10</v>
      </c>
      <c r="AO8" s="98">
        <v>1</v>
      </c>
      <c r="AP8" s="98">
        <v>2</v>
      </c>
      <c r="AQ8" s="99">
        <v>252</v>
      </c>
      <c r="AR8" s="100">
        <f>IF(K8=0,"",IF(AQ8=0,"",(AQ8/K8)))</f>
        <v>0.14125560538117</v>
      </c>
      <c r="AS8" s="99">
        <v>15</v>
      </c>
      <c r="AT8" s="101">
        <f>IFERROR(AR8/AQ8,"-")</f>
        <v>0.00056053811659193</v>
      </c>
      <c r="AU8" s="102">
        <v>66040</v>
      </c>
      <c r="AV8" s="103">
        <f>IFERROR(AU8/AQ8,"-")</f>
        <v>262.06349206349</v>
      </c>
      <c r="AW8" s="104">
        <v>11</v>
      </c>
      <c r="AX8" s="104">
        <v>4</v>
      </c>
      <c r="AY8" s="104"/>
      <c r="AZ8" s="105">
        <v>470</v>
      </c>
      <c r="BA8" s="106">
        <f>IF(K8=0,"",IF(AZ8=0,"",(AZ8/K8)))</f>
        <v>0.26345291479821</v>
      </c>
      <c r="BB8" s="105">
        <v>39</v>
      </c>
      <c r="BC8" s="107">
        <f>IFERROR(BB8/AZ8,"-")</f>
        <v>0.082978723404255</v>
      </c>
      <c r="BD8" s="108">
        <v>290690</v>
      </c>
      <c r="BE8" s="109">
        <f>IFERROR(BD8/AZ8,"-")</f>
        <v>618.48936170213</v>
      </c>
      <c r="BF8" s="110">
        <v>28</v>
      </c>
      <c r="BG8" s="110">
        <v>4</v>
      </c>
      <c r="BH8" s="110">
        <v>7</v>
      </c>
      <c r="BI8" s="111">
        <v>413</v>
      </c>
      <c r="BJ8" s="112">
        <f>IF(K8=0,"",IF(BI8=0,"",(BI8/K8)))</f>
        <v>0.23150224215247</v>
      </c>
      <c r="BK8" s="113">
        <v>51</v>
      </c>
      <c r="BL8" s="114">
        <f>IFERROR(BK8/BI8,"-")</f>
        <v>0.12348668280872</v>
      </c>
      <c r="BM8" s="115">
        <v>596605</v>
      </c>
      <c r="BN8" s="116">
        <f>IFERROR(BM8/BI8,"-")</f>
        <v>1444.5641646489</v>
      </c>
      <c r="BO8" s="117">
        <v>33</v>
      </c>
      <c r="BP8" s="117">
        <v>5</v>
      </c>
      <c r="BQ8" s="117">
        <v>13</v>
      </c>
      <c r="BR8" s="118">
        <v>181</v>
      </c>
      <c r="BS8" s="119">
        <f>IF(K8=0,"",IF(BR8=0,"",(BR8/K8)))</f>
        <v>0.10145739910314</v>
      </c>
      <c r="BT8" s="120">
        <v>38</v>
      </c>
      <c r="BU8" s="121">
        <f>IFERROR(BT8/BR8,"-")</f>
        <v>0.20994475138122</v>
      </c>
      <c r="BV8" s="122">
        <v>1006000</v>
      </c>
      <c r="BW8" s="123">
        <f>IFERROR(BV8/BR8,"-")</f>
        <v>5558.0110497238</v>
      </c>
      <c r="BX8" s="124">
        <v>16</v>
      </c>
      <c r="BY8" s="124">
        <v>10</v>
      </c>
      <c r="BZ8" s="124">
        <v>12</v>
      </c>
      <c r="CA8" s="125">
        <v>40</v>
      </c>
      <c r="CB8" s="126">
        <f>IF(K8=0,"",IF(CA8=0,"",(CA8/K8)))</f>
        <v>0.022421524663677</v>
      </c>
      <c r="CC8" s="127">
        <v>11</v>
      </c>
      <c r="CD8" s="128">
        <f>IFERROR(CC8/CA8,"-")</f>
        <v>0.275</v>
      </c>
      <c r="CE8" s="129">
        <v>506000</v>
      </c>
      <c r="CF8" s="130">
        <f>IFERROR(CE8/CA8,"-")</f>
        <v>12650</v>
      </c>
      <c r="CG8" s="131">
        <v>2</v>
      </c>
      <c r="CH8" s="131">
        <v>1</v>
      </c>
      <c r="CI8" s="131">
        <v>8</v>
      </c>
      <c r="CJ8" s="132">
        <v>168</v>
      </c>
      <c r="CK8" s="133">
        <v>2511560</v>
      </c>
      <c r="CL8" s="133">
        <v>570000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66</v>
      </c>
      <c r="C9" s="216" t="s">
        <v>58</v>
      </c>
      <c r="D9" s="216" t="s">
        <v>59</v>
      </c>
      <c r="E9" s="79" t="s">
        <v>67</v>
      </c>
      <c r="F9" s="79" t="s">
        <v>61</v>
      </c>
      <c r="G9" s="202">
        <v>0</v>
      </c>
      <c r="H9" s="80">
        <v>0</v>
      </c>
      <c r="I9" s="80">
        <v>0</v>
      </c>
      <c r="J9" s="80">
        <v>0</v>
      </c>
      <c r="K9" s="81">
        <v>0</v>
      </c>
      <c r="L9" s="82" t="str">
        <f>IFERROR(K9/J9,"-")</f>
        <v>-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135"/>
      <c r="B10" s="55"/>
      <c r="C10" s="136"/>
      <c r="D10" s="137"/>
      <c r="E10" s="79"/>
      <c r="F10" s="79"/>
      <c r="G10" s="205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76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135"/>
      <c r="B11" s="149"/>
      <c r="C11" s="80"/>
      <c r="D11" s="80"/>
      <c r="E11" s="150"/>
      <c r="F11" s="151"/>
      <c r="G11" s="206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152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70">
        <f>W12</f>
        <v>1.3245132703229</v>
      </c>
      <c r="B12" s="153"/>
      <c r="C12" s="153"/>
      <c r="D12" s="153"/>
      <c r="E12" s="154" t="s">
        <v>68</v>
      </c>
      <c r="F12" s="154"/>
      <c r="G12" s="203">
        <f>SUM(G6:G11)</f>
        <v>10539834</v>
      </c>
      <c r="H12" s="153">
        <f>SUM(H6:H11)</f>
        <v>9554</v>
      </c>
      <c r="I12" s="153">
        <f>SUM(I6:I11)</f>
        <v>0</v>
      </c>
      <c r="J12" s="153">
        <f>SUM(J6:J11)</f>
        <v>388592</v>
      </c>
      <c r="K12" s="153">
        <f>SUM(K6:K11)</f>
        <v>3603</v>
      </c>
      <c r="L12" s="155">
        <f>IFERROR(K12/J12,"-")</f>
        <v>0.0092719356034092</v>
      </c>
      <c r="M12" s="156">
        <f>SUM(M6:M11)</f>
        <v>359</v>
      </c>
      <c r="N12" s="156">
        <f>SUM(N6:N11)</f>
        <v>1242</v>
      </c>
      <c r="O12" s="155">
        <f>IFERROR(M12/K12,"-")</f>
        <v>0.099639189564252</v>
      </c>
      <c r="P12" s="157">
        <f>IFERROR(G12/K12,"-")</f>
        <v>2925.2939217319</v>
      </c>
      <c r="Q12" s="158">
        <f>SUM(Q6:Q11)</f>
        <v>448</v>
      </c>
      <c r="R12" s="155">
        <f>IFERROR(Q12/K12,"-")</f>
        <v>0.12434082708854</v>
      </c>
      <c r="S12" s="203">
        <f>SUM(S6:S11)</f>
        <v>13960150</v>
      </c>
      <c r="T12" s="203">
        <f>IFERROR(S12/K12,"-")</f>
        <v>3874.5906189287</v>
      </c>
      <c r="U12" s="203">
        <f>IFERROR(S12/Q12,"-")</f>
        <v>31161.049107143</v>
      </c>
      <c r="V12" s="203">
        <f>S12-G12</f>
        <v>3420316</v>
      </c>
      <c r="W12" s="159">
        <f>S12/G12</f>
        <v>1.3245132703229</v>
      </c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