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<sst xmlns="http://schemas.openxmlformats.org/spreadsheetml/2006/main" uniqueCount="69">
  <si>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</si>
  <si>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</si>
  <si>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</si>
  <si>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</si>
  <si>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</si>
  <si>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</si>
  <si>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</si>
  <si>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</si>
  <si>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</si>
  <si>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</si>
  <si>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</si>
  <si>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</si>
  <si>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</si>
  <si>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</si>
  <si>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</si>
  <si>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</si>
  <si>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</si>
  <si>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</si>
  <si>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</si>
  <si>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</si>
  <si>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</si>
  <si>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</si>
  <si>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</si>
  <si>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</si>
  <si>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</si>
  <si>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パートナー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</si>
  <si>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</si>
  <si>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</si>
  <si>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</si>
  <si>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</si>
  <si>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</si>
  <si>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</si>
  <si>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</si>
  <si>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</si>
  <si>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</si>
  <si>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</si>
  <si>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</si>
  <si>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</si>
  <si>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</si>
  <si>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</si>
  <si>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</si>
  <si>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</si>
  <si>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</si>
  <si>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</si>
  <si>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</si>
  <si>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</si>
  <si>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</si>
  <si>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</si>
  <si>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</si>
  <si>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</si>
  <si>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</si>
  <si>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</si>
  <si>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</si>
  <si>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</si>
  <si>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</si>
  <si>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</si>
  <si>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</si>
  <si>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</si>
  <si>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</si>
  <si>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6/1～6/30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</si>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</sst>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2502480</v>
      </c>
      <c r="E6" s="36">
        <v>4500</v>
      </c>
      <c r="F6" s="36">
        <v>0</v>
      </c>
      <c r="G6" s="36">
        <v>89827</v>
      </c>
      <c r="H6" s="43">
        <v>1219</v>
      </c>
      <c r="I6" s="44">
        <v>8</v>
      </c>
      <c r="J6" s="47">
        <f>H6+I6</f>
        <v>1227</v>
      </c>
      <c r="K6" s="37">
        <f>IFERROR(J6/G6,"-")</f>
        <v>0.013659590100972</v>
      </c>
      <c r="L6" s="36">
        <v>63</v>
      </c>
      <c r="M6" s="36">
        <v>327</v>
      </c>
      <c r="N6" s="37">
        <f>IFERROR(L6/J6,"-")</f>
        <v>0.051344743276284</v>
      </c>
      <c r="O6" s="38">
        <f>IFERROR(D6/J6,"-")</f>
        <v>2039.511002445</v>
      </c>
      <c r="P6" s="39">
        <v>148</v>
      </c>
      <c r="Q6" s="37">
        <f>IFERROR(P6/J6,"-")</f>
        <v>0.12061939690302</v>
      </c>
      <c r="R6" s="213">
        <v>4680000</v>
      </c>
      <c r="S6" s="214">
        <f>IFERROR(R6/J6,"-")</f>
        <v>3814.1809290954</v>
      </c>
      <c r="T6" s="214">
        <f>IFERROR(R6/P6,"-")</f>
        <v>31621.621621622</v>
      </c>
      <c r="U6" s="208">
        <f>IFERROR(R6-D6,"-")</f>
        <v>2177520</v>
      </c>
      <c r="V6" s="40">
        <f>R6/D6</f>
        <v>1.8701448163422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2502480</v>
      </c>
      <c r="E9" s="21">
        <f>SUM(E6:E7)</f>
        <v>4500</v>
      </c>
      <c r="F9" s="21">
        <f>SUM(F6:F7)</f>
        <v>0</v>
      </c>
      <c r="G9" s="21">
        <f>SUM(G6:G7)</f>
        <v>89827</v>
      </c>
      <c r="H9" s="21">
        <f>SUM(H6:H7)</f>
        <v>1219</v>
      </c>
      <c r="I9" s="21">
        <f>SUM(I6:I7)</f>
        <v>8</v>
      </c>
      <c r="J9" s="21">
        <f>SUM(J6:J7)</f>
        <v>1227</v>
      </c>
      <c r="K9" s="22">
        <f>IFERROR(J9/G9,"-")</f>
        <v>0.013659590100972</v>
      </c>
      <c r="L9" s="33">
        <f>SUM(L6:L7)</f>
        <v>63</v>
      </c>
      <c r="M9" s="33">
        <f>SUM(M6:M7)</f>
        <v>327</v>
      </c>
      <c r="N9" s="22">
        <f>IFERROR(L9/J9,"-")</f>
        <v>0.051344743276284</v>
      </c>
      <c r="O9" s="23">
        <f>IFERROR(D9/J9,"-")</f>
        <v>2039.511002445</v>
      </c>
      <c r="P9" s="24">
        <f>SUM(P6:P7)</f>
        <v>148</v>
      </c>
      <c r="Q9" s="22">
        <f>IFERROR(P9/J9,"-")</f>
        <v>0.12061939690302</v>
      </c>
      <c r="R9" s="25">
        <f>SUM(R6:R7)</f>
        <v>4680000</v>
      </c>
      <c r="S9" s="25">
        <f>IFERROR(R9/J9,"-")</f>
        <v>3814.1809290954</v>
      </c>
      <c r="T9" s="25">
        <f>IFERROR(R9/P9,"-")</f>
        <v>31621.621621622</v>
      </c>
      <c r="U9" s="26">
        <f>SUM(U6:U7)</f>
        <v>2177520</v>
      </c>
      <c r="V9" s="27">
        <f>IFERROR(R9/D9,"-")</f>
        <v>1.8701448163422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1.8701448163422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2502480</v>
      </c>
      <c r="H6" s="80">
        <v>4500</v>
      </c>
      <c r="I6" s="80">
        <v>0</v>
      </c>
      <c r="J6" s="80">
        <v>89819</v>
      </c>
      <c r="K6" s="81">
        <v>1227</v>
      </c>
      <c r="L6" s="82">
        <f>IFERROR(K6/J6,"-")</f>
        <v>0.013660806733542</v>
      </c>
      <c r="M6" s="80">
        <v>63</v>
      </c>
      <c r="N6" s="80">
        <v>327</v>
      </c>
      <c r="O6" s="82">
        <f>IFERROR(M6/(K6),"-")</f>
        <v>0.051344743276284</v>
      </c>
      <c r="P6" s="83">
        <f>IFERROR(G6/SUM(K6:K6),"-")</f>
        <v>2039.511002445</v>
      </c>
      <c r="Q6" s="84">
        <v>148</v>
      </c>
      <c r="R6" s="82">
        <f>IF(K6=0,"-",Q6/K6)</f>
        <v>0.12061939690302</v>
      </c>
      <c r="S6" s="200">
        <v>4680000</v>
      </c>
      <c r="T6" s="201">
        <f>IFERROR(S6/K6,"-")</f>
        <v>3814.1809290954</v>
      </c>
      <c r="U6" s="201">
        <f>IFERROR(S6/Q6,"-")</f>
        <v>31621.621621622</v>
      </c>
      <c r="V6" s="202">
        <f>SUM(S6:S6)-SUM(G6:G6)</f>
        <v>2177520</v>
      </c>
      <c r="W6" s="86">
        <f>SUM(S6:S6)/SUM(G6:G6)</f>
        <v>1.8701448163422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5</v>
      </c>
      <c r="AR6" s="100">
        <f>IF(K6=0,"",IF(AQ6=0,"",(AQ6/K6)))</f>
        <v>0.0040749796251019</v>
      </c>
      <c r="AS6" s="99"/>
      <c r="AT6" s="101">
        <f>IFERROR(AR6/AQ6,"-")</f>
        <v>0.00081499592502037</v>
      </c>
      <c r="AU6" s="102"/>
      <c r="AV6" s="103">
        <f>IFERROR(AU6/AQ6,"-")</f>
        <v>0</v>
      </c>
      <c r="AW6" s="104"/>
      <c r="AX6" s="104"/>
      <c r="AY6" s="104"/>
      <c r="AZ6" s="105">
        <v>40</v>
      </c>
      <c r="BA6" s="106">
        <f>IF(K6=0,"",IF(AZ6=0,"",(AZ6/K6)))</f>
        <v>0.032599837000815</v>
      </c>
      <c r="BB6" s="105">
        <v>6</v>
      </c>
      <c r="BC6" s="107">
        <f>IFERROR(BB6/AZ6,"-")</f>
        <v>0.15</v>
      </c>
      <c r="BD6" s="108">
        <v>146500</v>
      </c>
      <c r="BE6" s="109">
        <f>IFERROR(BD6/AZ6,"-")</f>
        <v>3662.5</v>
      </c>
      <c r="BF6" s="110">
        <v>3</v>
      </c>
      <c r="BG6" s="110"/>
      <c r="BH6" s="110">
        <v>3</v>
      </c>
      <c r="BI6" s="111">
        <v>638</v>
      </c>
      <c r="BJ6" s="112">
        <f>IF(K6=0,"",IF(BI6=0,"",(BI6/K6)))</f>
        <v>0.519967400163</v>
      </c>
      <c r="BK6" s="113">
        <v>63</v>
      </c>
      <c r="BL6" s="114">
        <f>IFERROR(BK6/BI6,"-")</f>
        <v>0.098746081504702</v>
      </c>
      <c r="BM6" s="115">
        <v>1468000</v>
      </c>
      <c r="BN6" s="116">
        <f>IFERROR(BM6/BI6,"-")</f>
        <v>2300.9404388715</v>
      </c>
      <c r="BO6" s="117">
        <v>27</v>
      </c>
      <c r="BP6" s="117">
        <v>12</v>
      </c>
      <c r="BQ6" s="117">
        <v>24</v>
      </c>
      <c r="BR6" s="118">
        <v>452</v>
      </c>
      <c r="BS6" s="119">
        <f>IF(K6=0,"",IF(BR6=0,"",(BR6/K6)))</f>
        <v>0.36837815810921</v>
      </c>
      <c r="BT6" s="120">
        <v>67</v>
      </c>
      <c r="BU6" s="121">
        <f>IFERROR(BT6/BR6,"-")</f>
        <v>0.14823008849558</v>
      </c>
      <c r="BV6" s="122">
        <v>2850500</v>
      </c>
      <c r="BW6" s="123">
        <f>IFERROR(BV6/BR6,"-")</f>
        <v>6306.4159292035</v>
      </c>
      <c r="BX6" s="124">
        <v>19</v>
      </c>
      <c r="BY6" s="124">
        <v>12</v>
      </c>
      <c r="BZ6" s="124">
        <v>36</v>
      </c>
      <c r="CA6" s="125">
        <v>92</v>
      </c>
      <c r="CB6" s="126">
        <f>IF(K6=0,"",IF(CA6=0,"",(CA6/K6)))</f>
        <v>0.074979625101874</v>
      </c>
      <c r="CC6" s="127">
        <v>12</v>
      </c>
      <c r="CD6" s="128">
        <f>IFERROR(CC6/CA6,"-")</f>
        <v>0.1304347826087</v>
      </c>
      <c r="CE6" s="129">
        <v>215000</v>
      </c>
      <c r="CF6" s="130">
        <f>IFERROR(CE6/CA6,"-")</f>
        <v>2336.9565217391</v>
      </c>
      <c r="CG6" s="131">
        <v>5</v>
      </c>
      <c r="CH6" s="131">
        <v>3</v>
      </c>
      <c r="CI6" s="131">
        <v>4</v>
      </c>
      <c r="CJ6" s="132">
        <v>148</v>
      </c>
      <c r="CK6" s="133">
        <v>4680000</v>
      </c>
      <c r="CL6" s="133">
        <v>389500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8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1.8701448163422</v>
      </c>
      <c r="B13" s="153"/>
      <c r="C13" s="153"/>
      <c r="D13" s="153"/>
      <c r="E13" s="154" t="s">
        <v>68</v>
      </c>
      <c r="F13" s="154"/>
      <c r="G13" s="203">
        <f>SUM(G6:G12)</f>
        <v>2502480</v>
      </c>
      <c r="H13" s="153">
        <f>SUM(H6:H12)</f>
        <v>4500</v>
      </c>
      <c r="I13" s="153">
        <f>SUM(I6:I12)</f>
        <v>0</v>
      </c>
      <c r="J13" s="153">
        <f>SUM(J6:J12)</f>
        <v>89827</v>
      </c>
      <c r="K13" s="153">
        <f>SUM(K6:K12)</f>
        <v>1227</v>
      </c>
      <c r="L13" s="155">
        <f>IFERROR(K13/J13,"-")</f>
        <v>0.013659590100972</v>
      </c>
      <c r="M13" s="156">
        <f>SUM(M6:M12)</f>
        <v>63</v>
      </c>
      <c r="N13" s="156">
        <f>SUM(N6:N12)</f>
        <v>327</v>
      </c>
      <c r="O13" s="155">
        <f>IFERROR(M13/K13,"-")</f>
        <v>0.051344743276284</v>
      </c>
      <c r="P13" s="157">
        <f>IFERROR(G13/K13,"-")</f>
        <v>2039.511002445</v>
      </c>
      <c r="Q13" s="158">
        <f>SUM(Q6:Q12)</f>
        <v>148</v>
      </c>
      <c r="R13" s="155">
        <f>IFERROR(Q13/K13,"-")</f>
        <v>0.12061939690302</v>
      </c>
      <c r="S13" s="203">
        <f>SUM(S6:S12)</f>
        <v>4680000</v>
      </c>
      <c r="T13" s="203">
        <f>IFERROR(S13/K13,"-")</f>
        <v>3814.1809290954</v>
      </c>
      <c r="U13" s="203">
        <f>IFERROR(S13/Q13,"-")</f>
        <v>31621.621621622</v>
      </c>
      <c r="V13" s="203">
        <f>S13-G13</f>
        <v>2177520</v>
      </c>
      <c r="W13" s="159">
        <f>S13/G13</f>
        <v>1.8701448163422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