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<sst xmlns="http://schemas.openxmlformats.org/spreadsheetml/2006/main" uniqueCount="65">
  <si>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</si>
  <si>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</si>
  <si>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</si>
  <si>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</si>
  <si>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</si>
  <si>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</si>
  <si>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</si>
  <si>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</si>
  <si>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</si>
  <si>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</si>
  <si>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</si>
  <si>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</si>
  <si>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</si>
  <si>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</si>
  <si>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</si>
  <si>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</si>
  <si>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</si>
  <si>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</si>
  <si>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</si>
  <si>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</si>
  <si>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</si>
  <si>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</si>
  <si>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</si>
  <si>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</si>
  <si>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12月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</si>
  <si>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</si>
  <si>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</si>
  <si>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</si>
  <si>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</si>
  <si>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</si>
  <si>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</si>
  <si>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</si>
  <si>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</si>
  <si>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</si>
  <si>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</si>
  <si>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</si>
  <si>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</si>
  <si>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</si>
  <si>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</si>
  <si>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</si>
  <si>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</si>
  <si>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</si>
  <si>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</si>
  <si>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</si>
  <si>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</si>
  <si>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</si>
  <si>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</si>
  <si>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</si>
  <si>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</si>
  <si>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</si>
  <si>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</si>
  <si>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</si>
  <si>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</si>
  <si>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</si>
  <si>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</si>
  <si>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</si>
  <si>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</si>
  <si>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adyd</t>
  </si>
  <si>
    <t>YDN（ディスプレイ広告）</t>
  </si>
  <si>
    <t>12/1～12/31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</si>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</sst>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3</v>
      </c>
      <c r="D6" s="208">
        <v>231202</v>
      </c>
      <c r="E6" s="36">
        <v>534</v>
      </c>
      <c r="F6" s="36">
        <v>0</v>
      </c>
      <c r="G6" s="36">
        <v>4648</v>
      </c>
      <c r="H6" s="43">
        <v>156</v>
      </c>
      <c r="I6" s="44">
        <v>0</v>
      </c>
      <c r="J6" s="47">
        <f>H6+I6</f>
        <v>156</v>
      </c>
      <c r="K6" s="37">
        <f>IFERROR(J6/G6,"-")</f>
        <v>0.033562822719449</v>
      </c>
      <c r="L6" s="36">
        <v>147</v>
      </c>
      <c r="M6" s="36">
        <v>11</v>
      </c>
      <c r="N6" s="37">
        <f>IFERROR(L6/J6,"-")</f>
        <v>0.94230769230769</v>
      </c>
      <c r="O6" s="38">
        <f>IFERROR(D6/J6,"-")</f>
        <v>1482.0641025641</v>
      </c>
      <c r="P6" s="39">
        <v>10</v>
      </c>
      <c r="Q6" s="37">
        <f>IFERROR(P6/J6,"-")</f>
        <v>0.064102564102564</v>
      </c>
      <c r="R6" s="213">
        <v>85000</v>
      </c>
      <c r="S6" s="214">
        <f>IFERROR(R6/J6,"-")</f>
        <v>544.87179487179</v>
      </c>
      <c r="T6" s="214">
        <f>IFERROR(R6/P6,"-")</f>
        <v>8500</v>
      </c>
      <c r="U6" s="208">
        <f>IFERROR(R6-D6,"-")</f>
        <v>-146202</v>
      </c>
      <c r="V6" s="40">
        <f>R6/D6</f>
        <v>0.36764387851316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231202</v>
      </c>
      <c r="E9" s="21">
        <f>SUM(E6:E7)</f>
        <v>534</v>
      </c>
      <c r="F9" s="21">
        <f>SUM(F6:F7)</f>
        <v>0</v>
      </c>
      <c r="G9" s="21">
        <f>SUM(G6:G7)</f>
        <v>4648</v>
      </c>
      <c r="H9" s="21">
        <f>SUM(H6:H7)</f>
        <v>156</v>
      </c>
      <c r="I9" s="21">
        <f>SUM(I6:I7)</f>
        <v>0</v>
      </c>
      <c r="J9" s="21">
        <f>SUM(J6:J7)</f>
        <v>156</v>
      </c>
      <c r="K9" s="22">
        <f>IFERROR(J9/G9,"-")</f>
        <v>0.033562822719449</v>
      </c>
      <c r="L9" s="33">
        <f>SUM(L6:L7)</f>
        <v>147</v>
      </c>
      <c r="M9" s="33">
        <f>SUM(M6:M7)</f>
        <v>11</v>
      </c>
      <c r="N9" s="22">
        <f>IFERROR(L9/J9,"-")</f>
        <v>0.94230769230769</v>
      </c>
      <c r="O9" s="23">
        <f>IFERROR(D9/J9,"-")</f>
        <v>1482.0641025641</v>
      </c>
      <c r="P9" s="24">
        <f>SUM(P6:P7)</f>
        <v>10</v>
      </c>
      <c r="Q9" s="22">
        <f>IFERROR(P9/J9,"-")</f>
        <v>0.064102564102564</v>
      </c>
      <c r="R9" s="25">
        <f>SUM(R6:R7)</f>
        <v>85000</v>
      </c>
      <c r="S9" s="25">
        <f>IFERROR(R9/J9,"-")</f>
        <v>544.87179487179</v>
      </c>
      <c r="T9" s="25">
        <f>IFERROR(R9/P9,"-")</f>
        <v>8500</v>
      </c>
      <c r="U9" s="26">
        <f>SUM(U6:U7)</f>
        <v>-146202</v>
      </c>
      <c r="V9" s="27">
        <f>IFERROR(R9/D9,"-")</f>
        <v>0.36764387851316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0.36764387851316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231202</v>
      </c>
      <c r="H6" s="80">
        <v>534</v>
      </c>
      <c r="I6" s="80">
        <v>0</v>
      </c>
      <c r="J6" s="80">
        <v>4601</v>
      </c>
      <c r="K6" s="81">
        <v>156</v>
      </c>
      <c r="L6" s="82">
        <f>IFERROR(K6/J6,"-")</f>
        <v>0.033905672679852</v>
      </c>
      <c r="M6" s="80">
        <v>147</v>
      </c>
      <c r="N6" s="80">
        <v>11</v>
      </c>
      <c r="O6" s="82">
        <f>IFERROR(M6/(K6),"-")</f>
        <v>0.94230769230769</v>
      </c>
      <c r="P6" s="83">
        <f>IFERROR(G6/SUM(K6:K6),"-")</f>
        <v>1482.0641025641</v>
      </c>
      <c r="Q6" s="84">
        <v>10</v>
      </c>
      <c r="R6" s="82">
        <f>IF(K6=0,"-",Q6/K6)</f>
        <v>0.064102564102564</v>
      </c>
      <c r="S6" s="200">
        <v>85000</v>
      </c>
      <c r="T6" s="201">
        <f>IFERROR(S6/K6,"-")</f>
        <v>544.87179487179</v>
      </c>
      <c r="U6" s="201">
        <f>IFERROR(S6/Q6,"-")</f>
        <v>8500</v>
      </c>
      <c r="V6" s="202">
        <f>SUM(S6:S6)-SUM(G6:G6)</f>
        <v>-146202</v>
      </c>
      <c r="W6" s="86">
        <f>SUM(S6:S6)/SUM(G6:G6)</f>
        <v>0.36764387851316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>
        <f>IF(K6=0,"",IF(AQ6=0,"",(AQ6/K6)))</f>
        <v>0</v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>
        <v>5</v>
      </c>
      <c r="BA6" s="106">
        <f>IF(K6=0,"",IF(AZ6=0,"",(AZ6/K6)))</f>
        <v>0.032051282051282</v>
      </c>
      <c r="BB6" s="105"/>
      <c r="BC6" s="107">
        <f>IFERROR(BB6/AZ6,"-")</f>
        <v>0</v>
      </c>
      <c r="BD6" s="108"/>
      <c r="BE6" s="109">
        <f>IFERROR(BD6/AZ6,"-")</f>
        <v>0</v>
      </c>
      <c r="BF6" s="110"/>
      <c r="BG6" s="110"/>
      <c r="BH6" s="110"/>
      <c r="BI6" s="111">
        <v>37</v>
      </c>
      <c r="BJ6" s="112">
        <f>IF(K6=0,"",IF(BI6=0,"",(BI6/K6)))</f>
        <v>0.23717948717949</v>
      </c>
      <c r="BK6" s="113">
        <v>4</v>
      </c>
      <c r="BL6" s="114">
        <f>IFERROR(BK6/BI6,"-")</f>
        <v>0.10810810810811</v>
      </c>
      <c r="BM6" s="115">
        <v>42000</v>
      </c>
      <c r="BN6" s="116">
        <f>IFERROR(BM6/BI6,"-")</f>
        <v>1135.1351351351</v>
      </c>
      <c r="BO6" s="117">
        <v>2</v>
      </c>
      <c r="BP6" s="117">
        <v>1</v>
      </c>
      <c r="BQ6" s="117">
        <v>1</v>
      </c>
      <c r="BR6" s="118">
        <v>76</v>
      </c>
      <c r="BS6" s="119">
        <f>IF(K6=0,"",IF(BR6=0,"",(BR6/K6)))</f>
        <v>0.48717948717949</v>
      </c>
      <c r="BT6" s="120">
        <v>5</v>
      </c>
      <c r="BU6" s="121">
        <f>IFERROR(BT6/BR6,"-")</f>
        <v>0.065789473684211</v>
      </c>
      <c r="BV6" s="122">
        <v>25000</v>
      </c>
      <c r="BW6" s="123">
        <f>IFERROR(BV6/BR6,"-")</f>
        <v>328.94736842105</v>
      </c>
      <c r="BX6" s="124">
        <v>3</v>
      </c>
      <c r="BY6" s="124">
        <v>2</v>
      </c>
      <c r="BZ6" s="124"/>
      <c r="CA6" s="125">
        <v>38</v>
      </c>
      <c r="CB6" s="126">
        <f>IF(K6=0,"",IF(CA6=0,"",(CA6/K6)))</f>
        <v>0.24358974358974</v>
      </c>
      <c r="CC6" s="127">
        <v>1</v>
      </c>
      <c r="CD6" s="128">
        <f>IFERROR(CC6/CA6,"-")</f>
        <v>0.026315789473684</v>
      </c>
      <c r="CE6" s="129">
        <v>18000</v>
      </c>
      <c r="CF6" s="130">
        <f>IFERROR(CE6/CA6,"-")</f>
        <v>473.68421052632</v>
      </c>
      <c r="CG6" s="131"/>
      <c r="CH6" s="131"/>
      <c r="CI6" s="131">
        <v>1</v>
      </c>
      <c r="CJ6" s="132">
        <v>10</v>
      </c>
      <c r="CK6" s="133">
        <v>85000</v>
      </c>
      <c r="CL6" s="133">
        <v>29000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47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135"/>
      <c r="B9" s="55"/>
      <c r="C9" s="136"/>
      <c r="D9" s="137"/>
      <c r="E9" s="79"/>
      <c r="F9" s="79"/>
      <c r="G9" s="205"/>
      <c r="H9" s="138"/>
      <c r="I9" s="138"/>
      <c r="J9" s="80"/>
      <c r="K9" s="80"/>
      <c r="L9" s="139"/>
      <c r="M9" s="139"/>
      <c r="N9" s="80"/>
      <c r="O9" s="139"/>
      <c r="P9" s="85"/>
      <c r="Q9" s="85"/>
      <c r="R9" s="85"/>
      <c r="S9" s="200"/>
      <c r="T9" s="200"/>
      <c r="U9" s="200"/>
      <c r="V9" s="200"/>
      <c r="W9" s="139"/>
      <c r="X9" s="76"/>
      <c r="Y9" s="140"/>
      <c r="Z9" s="141"/>
      <c r="AA9" s="140"/>
      <c r="AB9" s="142"/>
      <c r="AC9" s="143"/>
      <c r="AD9" s="144"/>
      <c r="AE9" s="145"/>
      <c r="AF9" s="145"/>
      <c r="AG9" s="145"/>
      <c r="AH9" s="140"/>
      <c r="AI9" s="141"/>
      <c r="AJ9" s="140"/>
      <c r="AK9" s="142"/>
      <c r="AL9" s="143"/>
      <c r="AM9" s="144"/>
      <c r="AN9" s="145"/>
      <c r="AO9" s="145"/>
      <c r="AP9" s="145"/>
      <c r="AQ9" s="140"/>
      <c r="AR9" s="141"/>
      <c r="AS9" s="140"/>
      <c r="AT9" s="142"/>
      <c r="AU9" s="143"/>
      <c r="AV9" s="144"/>
      <c r="AW9" s="145"/>
      <c r="AX9" s="145"/>
      <c r="AY9" s="145"/>
      <c r="AZ9" s="140"/>
      <c r="BA9" s="141"/>
      <c r="BB9" s="140"/>
      <c r="BC9" s="142"/>
      <c r="BD9" s="143"/>
      <c r="BE9" s="144"/>
      <c r="BF9" s="145"/>
      <c r="BG9" s="145"/>
      <c r="BH9" s="145"/>
      <c r="BI9" s="77"/>
      <c r="BJ9" s="146"/>
      <c r="BK9" s="140"/>
      <c r="BL9" s="142"/>
      <c r="BM9" s="143"/>
      <c r="BN9" s="144"/>
      <c r="BO9" s="145"/>
      <c r="BP9" s="145"/>
      <c r="BQ9" s="145"/>
      <c r="BR9" s="77"/>
      <c r="BS9" s="146"/>
      <c r="BT9" s="140"/>
      <c r="BU9" s="142"/>
      <c r="BV9" s="143"/>
      <c r="BW9" s="144"/>
      <c r="BX9" s="145"/>
      <c r="BY9" s="145"/>
      <c r="BZ9" s="145"/>
      <c r="CA9" s="77"/>
      <c r="CB9" s="146"/>
      <c r="CC9" s="140"/>
      <c r="CD9" s="142"/>
      <c r="CE9" s="143"/>
      <c r="CF9" s="144"/>
      <c r="CG9" s="145"/>
      <c r="CH9" s="145"/>
      <c r="CI9" s="145"/>
      <c r="CJ9" s="147"/>
      <c r="CK9" s="143"/>
      <c r="CL9" s="143"/>
      <c r="CM9" s="143"/>
      <c r="CN9" s="148"/>
    </row>
    <row r="10" spans="1:94">
      <c r="A10" s="135"/>
      <c r="B10" s="149"/>
      <c r="C10" s="80"/>
      <c r="D10" s="80"/>
      <c r="E10" s="150"/>
      <c r="F10" s="151"/>
      <c r="G10" s="206"/>
      <c r="H10" s="138"/>
      <c r="I10" s="138"/>
      <c r="J10" s="80"/>
      <c r="K10" s="80"/>
      <c r="L10" s="139"/>
      <c r="M10" s="139"/>
      <c r="N10" s="80"/>
      <c r="O10" s="139"/>
      <c r="P10" s="85"/>
      <c r="Q10" s="85"/>
      <c r="R10" s="85"/>
      <c r="S10" s="200"/>
      <c r="T10" s="200"/>
      <c r="U10" s="200"/>
      <c r="V10" s="200"/>
      <c r="W10" s="139"/>
      <c r="X10" s="152"/>
      <c r="Y10" s="140"/>
      <c r="Z10" s="141"/>
      <c r="AA10" s="140"/>
      <c r="AB10" s="142"/>
      <c r="AC10" s="143"/>
      <c r="AD10" s="144"/>
      <c r="AE10" s="145"/>
      <c r="AF10" s="145"/>
      <c r="AG10" s="145"/>
      <c r="AH10" s="140"/>
      <c r="AI10" s="141"/>
      <c r="AJ10" s="140"/>
      <c r="AK10" s="142"/>
      <c r="AL10" s="143"/>
      <c r="AM10" s="144"/>
      <c r="AN10" s="145"/>
      <c r="AO10" s="145"/>
      <c r="AP10" s="145"/>
      <c r="AQ10" s="140"/>
      <c r="AR10" s="141"/>
      <c r="AS10" s="140"/>
      <c r="AT10" s="142"/>
      <c r="AU10" s="143"/>
      <c r="AV10" s="144"/>
      <c r="AW10" s="145"/>
      <c r="AX10" s="145"/>
      <c r="AY10" s="145"/>
      <c r="AZ10" s="140"/>
      <c r="BA10" s="141"/>
      <c r="BB10" s="140"/>
      <c r="BC10" s="142"/>
      <c r="BD10" s="143"/>
      <c r="BE10" s="144"/>
      <c r="BF10" s="145"/>
      <c r="BG10" s="145"/>
      <c r="BH10" s="145"/>
      <c r="BI10" s="77"/>
      <c r="BJ10" s="146"/>
      <c r="BK10" s="140"/>
      <c r="BL10" s="142"/>
      <c r="BM10" s="143"/>
      <c r="BN10" s="144"/>
      <c r="BO10" s="145"/>
      <c r="BP10" s="145"/>
      <c r="BQ10" s="145"/>
      <c r="BR10" s="77"/>
      <c r="BS10" s="146"/>
      <c r="BT10" s="140"/>
      <c r="BU10" s="142"/>
      <c r="BV10" s="143"/>
      <c r="BW10" s="144"/>
      <c r="BX10" s="145"/>
      <c r="BY10" s="145"/>
      <c r="BZ10" s="145"/>
      <c r="CA10" s="77"/>
      <c r="CB10" s="146"/>
      <c r="CC10" s="140"/>
      <c r="CD10" s="142"/>
      <c r="CE10" s="143"/>
      <c r="CF10" s="144"/>
      <c r="CG10" s="145"/>
      <c r="CH10" s="145"/>
      <c r="CI10" s="145"/>
      <c r="CJ10" s="147"/>
      <c r="CK10" s="143"/>
      <c r="CL10" s="143"/>
      <c r="CM10" s="143"/>
      <c r="CN10" s="148"/>
    </row>
    <row r="11" spans="1:94">
      <c r="A11" s="70">
        <f>W11</f>
        <v>0.36764387851316</v>
      </c>
      <c r="B11" s="153"/>
      <c r="C11" s="153"/>
      <c r="D11" s="153"/>
      <c r="E11" s="154" t="s">
        <v>64</v>
      </c>
      <c r="F11" s="154"/>
      <c r="G11" s="203">
        <f>SUM(G6:G10)</f>
        <v>231202</v>
      </c>
      <c r="H11" s="153">
        <f>SUM(H6:H10)</f>
        <v>534</v>
      </c>
      <c r="I11" s="153">
        <f>SUM(I6:I10)</f>
        <v>0</v>
      </c>
      <c r="J11" s="153">
        <f>SUM(J6:J10)</f>
        <v>4648</v>
      </c>
      <c r="K11" s="153">
        <f>SUM(K6:K10)</f>
        <v>156</v>
      </c>
      <c r="L11" s="155">
        <f>IFERROR(K11/J11,"-")</f>
        <v>0.033562822719449</v>
      </c>
      <c r="M11" s="156">
        <f>SUM(M6:M10)</f>
        <v>147</v>
      </c>
      <c r="N11" s="156">
        <f>SUM(N6:N10)</f>
        <v>11</v>
      </c>
      <c r="O11" s="155">
        <f>IFERROR(M11/K11,"-")</f>
        <v>0.94230769230769</v>
      </c>
      <c r="P11" s="157">
        <f>IFERROR(G11/K11,"-")</f>
        <v>1482.0641025641</v>
      </c>
      <c r="Q11" s="158">
        <f>SUM(Q6:Q10)</f>
        <v>10</v>
      </c>
      <c r="R11" s="155">
        <f>IFERROR(Q11/K11,"-")</f>
        <v>0.064102564102564</v>
      </c>
      <c r="S11" s="203">
        <f>SUM(S6:S10)</f>
        <v>85000</v>
      </c>
      <c r="T11" s="203">
        <f>IFERROR(S11/K11,"-")</f>
        <v>544.87179487179</v>
      </c>
      <c r="U11" s="203">
        <f>IFERROR(S11/Q11,"-")</f>
        <v>8500</v>
      </c>
      <c r="V11" s="203">
        <f>S11-G11</f>
        <v>-146202</v>
      </c>
      <c r="W11" s="159">
        <f>S11/G11</f>
        <v>0.36764387851316</v>
      </c>
      <c r="X11" s="160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1"/>
      <c r="BI11" s="161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1"/>
      <c r="CA11" s="161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