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<sst xmlns="http://schemas.openxmlformats.org/spreadsheetml/2006/main" uniqueCount="82">
  <si>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</si>
  <si>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</si>
  <si>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</si>
  <si>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</si>
  <si>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</si>
  <si>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</si>
  <si>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</si>
  <si>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</si>
  <si>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</si>
  <si>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</si>
  <si>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</si>
  <si>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</si>
  <si>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</si>
  <si>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</si>
  <si>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</si>
  <si>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</si>
  <si>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</si>
  <si>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</si>
  <si>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</si>
  <si>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</si>
  <si>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</si>
  <si>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</si>
  <si>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</si>
  <si>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</si>
  <si>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</si>
  <si>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01月</t>
  </si>
  <si>
    <t>どきどき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</si>
  <si>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</si>
  <si>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</si>
  <si>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</si>
  <si>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</si>
  <si>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</si>
  <si>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</si>
  <si>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</si>
  <si>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</si>
  <si>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</si>
  <si>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</si>
  <si>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</si>
  <si>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</si>
  <si>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</si>
  <si>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</si>
  <si>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</si>
  <si>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</si>
  <si>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</si>
  <si>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</si>
  <si>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</si>
  <si>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</si>
  <si>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</si>
  <si>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</si>
  <si>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</si>
  <si>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</si>
  <si>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</si>
  <si>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</si>
  <si>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</si>
  <si>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</si>
  <si>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</si>
  <si>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</si>
  <si>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</si>
  <si>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</si>
  <si>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</si>
  <si>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</si>
  <si>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</si>
  <si>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1/1～1/31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</si>
  <si>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</si>
  <si>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</si>
  <si>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</si>
  <si>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</si>
  <si>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</si>
  <si>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</si>
  <si>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</si>
  <si>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</si>
  <si>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</si>
  <si>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</si>
  <si>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</si>
  <si>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</si>
  <si>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</si>
  <si>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</si>
  <si>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bance001</t>
  </si>
  <si>
    <t>BANCE（DSP広告）</t>
  </si>
  <si>
    <t>ln_bance001</t>
  </si>
  <si>
    <t>b02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</si>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</sst>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5</v>
      </c>
      <c r="D6" s="214">
        <v>84589900</v>
      </c>
      <c r="E6" s="36">
        <v>723</v>
      </c>
      <c r="F6" s="36">
        <v>0</v>
      </c>
      <c r="G6" s="36">
        <v>29004</v>
      </c>
      <c r="H6" s="43">
        <v>211</v>
      </c>
      <c r="I6" s="44">
        <v>0</v>
      </c>
      <c r="J6" s="47">
        <f>H6+I6</f>
        <v>211</v>
      </c>
      <c r="K6" s="37">
        <f>IFERROR(J6/G6,"-")</f>
        <v>0.0072748586401876</v>
      </c>
      <c r="L6" s="36">
        <v>86</v>
      </c>
      <c r="M6" s="36">
        <v>32</v>
      </c>
      <c r="N6" s="37">
        <f>IFERROR(L6/J6,"-")</f>
        <v>0.40758293838863</v>
      </c>
      <c r="O6" s="38">
        <f>IFERROR(D6/J6,"-")</f>
        <v>400900</v>
      </c>
      <c r="P6" s="39">
        <v>10</v>
      </c>
      <c r="Q6" s="37">
        <f>IFERROR(P6/J6,"-")</f>
        <v>0.04739336492891</v>
      </c>
      <c r="R6" s="219">
        <v>222000</v>
      </c>
      <c r="S6" s="220">
        <f>IFERROR(R6/J6,"-")</f>
        <v>1052.1327014218</v>
      </c>
      <c r="T6" s="220">
        <f>IFERROR(R6/P6,"-")</f>
        <v>22200</v>
      </c>
      <c r="U6" s="214">
        <f>IFERROR(R6-D6,"-")</f>
        <v>-84367900</v>
      </c>
      <c r="V6" s="40">
        <f>R6/D6</f>
        <v>0.0026244267932696</v>
      </c>
      <c r="W6" s="34"/>
      <c r="X6" s="46"/>
    </row>
    <row r="7" spans="1:24">
      <c r="A7" s="35"/>
      <c r="B7" s="41" t="s">
        <v>24</v>
      </c>
      <c r="C7" s="41">
        <v>4</v>
      </c>
      <c r="D7" s="214">
        <v>1519007</v>
      </c>
      <c r="E7" s="36">
        <v>1692</v>
      </c>
      <c r="F7" s="36">
        <v>0</v>
      </c>
      <c r="G7" s="36">
        <v>51295</v>
      </c>
      <c r="H7" s="43">
        <v>491</v>
      </c>
      <c r="I7" s="44">
        <v>1</v>
      </c>
      <c r="J7" s="47">
        <f>H7+I7</f>
        <v>492</v>
      </c>
      <c r="K7" s="37">
        <f>IFERROR(J7/G7,"-")</f>
        <v>0.0095915781265231</v>
      </c>
      <c r="L7" s="36">
        <v>168</v>
      </c>
      <c r="M7" s="36">
        <v>153</v>
      </c>
      <c r="N7" s="37">
        <f>IFERROR(L7/J7,"-")</f>
        <v>0.34146341463415</v>
      </c>
      <c r="O7" s="38">
        <f>IFERROR(D7/J7,"-")</f>
        <v>3087.412601626</v>
      </c>
      <c r="P7" s="39">
        <v>83</v>
      </c>
      <c r="Q7" s="37">
        <f>IFERROR(P7/J7,"-")</f>
        <v>0.16869918699187</v>
      </c>
      <c r="R7" s="219">
        <v>2684000</v>
      </c>
      <c r="S7" s="220">
        <f>IFERROR(R7/J7,"-")</f>
        <v>5455.2845528455</v>
      </c>
      <c r="T7" s="220">
        <f>IFERROR(R7/P7,"-")</f>
        <v>32337.34939759</v>
      </c>
      <c r="U7" s="214">
        <f>IFERROR(R7-D7,"-")</f>
        <v>1164993</v>
      </c>
      <c r="V7" s="40">
        <f>R7/D7</f>
        <v>1.766943799469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86108907</v>
      </c>
      <c r="E10" s="21">
        <f>SUM(E6:E8)</f>
        <v>2415</v>
      </c>
      <c r="F10" s="21">
        <f>SUM(F6:F8)</f>
        <v>0</v>
      </c>
      <c r="G10" s="21">
        <f>SUM(G6:G8)</f>
        <v>80299</v>
      </c>
      <c r="H10" s="21">
        <f>SUM(H6:H8)</f>
        <v>702</v>
      </c>
      <c r="I10" s="21">
        <f>SUM(I6:I8)</f>
        <v>1</v>
      </c>
      <c r="J10" s="21">
        <f>SUM(J6:J8)</f>
        <v>703</v>
      </c>
      <c r="K10" s="22">
        <f>IFERROR(J10/G10,"-")</f>
        <v>0.0087547790134373</v>
      </c>
      <c r="L10" s="33">
        <f>SUM(L6:L8)</f>
        <v>254</v>
      </c>
      <c r="M10" s="33">
        <f>SUM(M6:M8)</f>
        <v>185</v>
      </c>
      <c r="N10" s="22">
        <f>IFERROR(L10/J10,"-")</f>
        <v>0.36130867709815</v>
      </c>
      <c r="O10" s="23">
        <f>IFERROR(D10/J10,"-")</f>
        <v>122487.77667141</v>
      </c>
      <c r="P10" s="24">
        <f>SUM(P6:P8)</f>
        <v>93</v>
      </c>
      <c r="Q10" s="22">
        <f>IFERROR(P10/J10,"-")</f>
        <v>0.13229018492176</v>
      </c>
      <c r="R10" s="25">
        <f>SUM(R6:R8)</f>
        <v>2906000</v>
      </c>
      <c r="S10" s="25">
        <f>IFERROR(R10/J10,"-")</f>
        <v>4133.7126600284</v>
      </c>
      <c r="T10" s="25">
        <f>IFERROR(R10/P10,"-")</f>
        <v>31247.311827957</v>
      </c>
      <c r="U10" s="26">
        <f>SUM(U6:U8)</f>
        <v>-83202907</v>
      </c>
      <c r="V10" s="27">
        <f>IFERROR(R10/D10,"-")</f>
        <v>0.033747960591347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0.0026244267932696</v>
      </c>
      <c r="B6" s="222" t="s">
        <v>60</v>
      </c>
      <c r="C6" s="222"/>
      <c r="D6" s="222"/>
      <c r="E6" s="79" t="s">
        <v>61</v>
      </c>
      <c r="F6" s="79" t="s">
        <v>62</v>
      </c>
      <c r="G6" s="201">
        <v>84589900</v>
      </c>
      <c r="H6" s="201">
        <v>1900</v>
      </c>
      <c r="I6" s="80">
        <v>723</v>
      </c>
      <c r="J6" s="80">
        <v>0</v>
      </c>
      <c r="K6" s="80">
        <v>29004</v>
      </c>
      <c r="L6" s="81">
        <v>211</v>
      </c>
      <c r="M6" s="82">
        <v>187</v>
      </c>
      <c r="N6" s="83">
        <f>IFERROR(L6/K6,"-")</f>
        <v>0.0072748586401876</v>
      </c>
      <c r="O6" s="80">
        <v>86</v>
      </c>
      <c r="P6" s="80">
        <v>32</v>
      </c>
      <c r="Q6" s="83">
        <f>IFERROR(O6/L6,"-")</f>
        <v>0.40758293838863</v>
      </c>
      <c r="R6" s="84">
        <f>IFERROR(G6/SUM(L6:L6),"-")</f>
        <v>400900</v>
      </c>
      <c r="S6" s="85">
        <v>10</v>
      </c>
      <c r="T6" s="83">
        <f>IF(L6=0,"-",S6/L6)</f>
        <v>0.04739336492891</v>
      </c>
      <c r="U6" s="206">
        <v>222000</v>
      </c>
      <c r="V6" s="207">
        <f>IFERROR(U6/L6,"-")</f>
        <v>1052.1327014218</v>
      </c>
      <c r="W6" s="207">
        <f>IFERROR(U6/S6,"-")</f>
        <v>22200</v>
      </c>
      <c r="X6" s="208">
        <f>SUM(U6:U6)-SUM(G6:G6)</f>
        <v>-84367900</v>
      </c>
      <c r="Y6" s="87">
        <f>SUM(U6:U6)/SUM(G6:G6)</f>
        <v>0.0026244267932696</v>
      </c>
      <c r="AA6" s="88">
        <v>24</v>
      </c>
      <c r="AB6" s="89">
        <f>IF(L6=0,"",IF(AA6=0,"",(AA6/L6)))</f>
        <v>0.11374407582938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30</v>
      </c>
      <c r="AK6" s="95">
        <f>IF(L6=0,"",IF(AJ6=0,"",(AJ6/L6)))</f>
        <v>0.14218009478673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26</v>
      </c>
      <c r="AT6" s="101">
        <f>IF(L6=0,"",IF(AS6=0,"",(AS6/L6)))</f>
        <v>0.12322274881517</v>
      </c>
      <c r="AU6" s="100">
        <v>4</v>
      </c>
      <c r="AV6" s="102">
        <f>IFERROR(AU6/AS6,"-")</f>
        <v>0.15384615384615</v>
      </c>
      <c r="AW6" s="103">
        <v>25000</v>
      </c>
      <c r="AX6" s="104">
        <f>IFERROR(AW6/AS6,"-")</f>
        <v>961.53846153846</v>
      </c>
      <c r="AY6" s="105">
        <v>2</v>
      </c>
      <c r="AZ6" s="105">
        <v>1</v>
      </c>
      <c r="BA6" s="105">
        <v>1</v>
      </c>
      <c r="BB6" s="106">
        <v>41</v>
      </c>
      <c r="BC6" s="107">
        <f>IF(L6=0,"",IF(BB6=0,"",(BB6/L6)))</f>
        <v>0.19431279620853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60</v>
      </c>
      <c r="BL6" s="113">
        <f>IF(L6=0,"",IF(BK6=0,"",(BK6/L6)))</f>
        <v>0.28436018957346</v>
      </c>
      <c r="BM6" s="114">
        <v>3</v>
      </c>
      <c r="BN6" s="115">
        <f>IFERROR(BM6/BK6,"-")</f>
        <v>0.05</v>
      </c>
      <c r="BO6" s="116">
        <v>86000</v>
      </c>
      <c r="BP6" s="117">
        <f>IFERROR(BO6/BK6,"-")</f>
        <v>1433.3333333333</v>
      </c>
      <c r="BQ6" s="118">
        <v>2</v>
      </c>
      <c r="BR6" s="118"/>
      <c r="BS6" s="118">
        <v>1</v>
      </c>
      <c r="BT6" s="119">
        <v>27</v>
      </c>
      <c r="BU6" s="120">
        <f>IF(L6=0,"",IF(BT6=0,"",(BT6/L6)))</f>
        <v>0.12796208530806</v>
      </c>
      <c r="BV6" s="121">
        <v>3</v>
      </c>
      <c r="BW6" s="122">
        <f>IFERROR(BV6/BT6,"-")</f>
        <v>0.11111111111111</v>
      </c>
      <c r="BX6" s="123">
        <v>111000</v>
      </c>
      <c r="BY6" s="124">
        <f>IFERROR(BX6/BT6,"-")</f>
        <v>4111.1111111111</v>
      </c>
      <c r="BZ6" s="125"/>
      <c r="CA6" s="125"/>
      <c r="CB6" s="125">
        <v>3</v>
      </c>
      <c r="CC6" s="126">
        <v>3</v>
      </c>
      <c r="CD6" s="127">
        <f>IF(L6=0,"",IF(CC6=0,"",(CC6/L6)))</f>
        <v>0.014218009478673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10</v>
      </c>
      <c r="CM6" s="134">
        <v>222000</v>
      </c>
      <c r="CN6" s="134">
        <v>83000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63</v>
      </c>
      <c r="C7" s="222"/>
      <c r="D7" s="222" t="s">
        <v>64</v>
      </c>
      <c r="E7" s="79" t="s">
        <v>65</v>
      </c>
      <c r="F7" s="79" t="s">
        <v>62</v>
      </c>
      <c r="G7" s="201">
        <v>0</v>
      </c>
      <c r="H7" s="201">
        <v>2000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22" t="s">
        <v>66</v>
      </c>
      <c r="C8" s="222"/>
      <c r="D8" s="222" t="s">
        <v>64</v>
      </c>
      <c r="E8" s="79" t="s">
        <v>67</v>
      </c>
      <c r="F8" s="79" t="s">
        <v>62</v>
      </c>
      <c r="G8" s="201">
        <v>0</v>
      </c>
      <c r="H8" s="201">
        <v>2000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22" t="s">
        <v>68</v>
      </c>
      <c r="C9" s="222"/>
      <c r="D9" s="222" t="s">
        <v>64</v>
      </c>
      <c r="E9" s="79" t="s">
        <v>69</v>
      </c>
      <c r="F9" s="79" t="s">
        <v>62</v>
      </c>
      <c r="G9" s="201">
        <v>0</v>
      </c>
      <c r="H9" s="201">
        <v>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22" t="s">
        <v>70</v>
      </c>
      <c r="C10" s="222"/>
      <c r="D10" s="222" t="s">
        <v>64</v>
      </c>
      <c r="E10" s="79" t="s">
        <v>69</v>
      </c>
      <c r="F10" s="79" t="s">
        <v>62</v>
      </c>
      <c r="G10" s="201">
        <v>0</v>
      </c>
      <c r="H10" s="201">
        <v>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>
        <f>Y13</f>
        <v>0.0026244267932696</v>
      </c>
      <c r="B13" s="154"/>
      <c r="C13" s="154"/>
      <c r="D13" s="154"/>
      <c r="E13" s="155" t="s">
        <v>71</v>
      </c>
      <c r="F13" s="155"/>
      <c r="G13" s="204">
        <f>SUM(G6:G12)</f>
        <v>84589900</v>
      </c>
      <c r="H13" s="204"/>
      <c r="I13" s="154">
        <f>SUM(I6:I12)</f>
        <v>723</v>
      </c>
      <c r="J13" s="154">
        <f>SUM(J6:J12)</f>
        <v>0</v>
      </c>
      <c r="K13" s="154">
        <f>SUM(K6:K12)</f>
        <v>29004</v>
      </c>
      <c r="L13" s="154">
        <f>SUM(L6:L12)</f>
        <v>211</v>
      </c>
      <c r="M13" s="154">
        <f>SUM(M6:M12)</f>
        <v>187</v>
      </c>
      <c r="N13" s="156">
        <f>IFERROR(L13/K13,"-")</f>
        <v>0.0072748586401876</v>
      </c>
      <c r="O13" s="157">
        <f>SUM(O6:O12)</f>
        <v>86</v>
      </c>
      <c r="P13" s="157">
        <f>SUM(P6:P12)</f>
        <v>32</v>
      </c>
      <c r="Q13" s="156">
        <f>IFERROR(O13/L13,"-")</f>
        <v>0.40758293838863</v>
      </c>
      <c r="R13" s="158">
        <f>IFERROR(G13/L13,"-")</f>
        <v>400900</v>
      </c>
      <c r="S13" s="159">
        <f>SUM(S6:S12)</f>
        <v>10</v>
      </c>
      <c r="T13" s="156">
        <f>IFERROR(S13/L13,"-")</f>
        <v>0.04739336492891</v>
      </c>
      <c r="U13" s="209">
        <f>SUM(U6:U12)</f>
        <v>222000</v>
      </c>
      <c r="V13" s="209">
        <f>IFERROR(U13/L13,"-")</f>
        <v>1052.1327014218</v>
      </c>
      <c r="W13" s="209">
        <f>IFERROR(U13/S13,"-")</f>
        <v>22200</v>
      </c>
      <c r="X13" s="209">
        <f>U13-G13</f>
        <v>-84367900</v>
      </c>
      <c r="Y13" s="160">
        <f>U13/G13</f>
        <v>0.0026244267932696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72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1.766943799469</v>
      </c>
      <c r="B6" s="222" t="s">
        <v>73</v>
      </c>
      <c r="C6" s="222"/>
      <c r="D6" s="222"/>
      <c r="E6" s="79" t="s">
        <v>74</v>
      </c>
      <c r="F6" s="79" t="s">
        <v>62</v>
      </c>
      <c r="G6" s="208">
        <v>1519007</v>
      </c>
      <c r="H6" s="80">
        <v>1689</v>
      </c>
      <c r="I6" s="80">
        <v>0</v>
      </c>
      <c r="J6" s="80">
        <v>51284</v>
      </c>
      <c r="K6" s="81">
        <v>491</v>
      </c>
      <c r="L6" s="83">
        <f>IFERROR(K6/J6,"-")</f>
        <v>0.0095741361828251</v>
      </c>
      <c r="M6" s="80">
        <v>168</v>
      </c>
      <c r="N6" s="80">
        <v>153</v>
      </c>
      <c r="O6" s="83">
        <f>IFERROR(M6/(K6),"-")</f>
        <v>0.34215885947047</v>
      </c>
      <c r="P6" s="84">
        <f>IFERROR(G6/SUM(K6:K6),"-")</f>
        <v>3093.700610998</v>
      </c>
      <c r="Q6" s="85">
        <v>83</v>
      </c>
      <c r="R6" s="83">
        <f>IF(K6=0,"-",Q6/K6)</f>
        <v>0.16904276985743</v>
      </c>
      <c r="S6" s="206">
        <v>2684000</v>
      </c>
      <c r="T6" s="207">
        <f>IFERROR(S6/K6,"-")</f>
        <v>5466.3951120163</v>
      </c>
      <c r="U6" s="207">
        <f>IFERROR(S6/Q6,"-")</f>
        <v>32337.34939759</v>
      </c>
      <c r="V6" s="208">
        <f>SUM(S6:S6)-SUM(G6:G6)</f>
        <v>1164993</v>
      </c>
      <c r="W6" s="87">
        <f>SUM(S6:S6)/SUM(G6:G6)</f>
        <v>1.766943799469</v>
      </c>
      <c r="Y6" s="88"/>
      <c r="Z6" s="89">
        <f>IF(K6=0,"",IF(Y6=0,"",(Y6/K6)))</f>
        <v>0</v>
      </c>
      <c r="AA6" s="88"/>
      <c r="AB6" s="90" t="str">
        <f>IFERROR(AA6/Y6,"-")</f>
        <v>-</v>
      </c>
      <c r="AC6" s="91"/>
      <c r="AD6" s="92" t="str">
        <f>IFERROR(AC6/Y6,"-")</f>
        <v>-</v>
      </c>
      <c r="AE6" s="93"/>
      <c r="AF6" s="93"/>
      <c r="AG6" s="93"/>
      <c r="AH6" s="94">
        <v>2</v>
      </c>
      <c r="AI6" s="95">
        <f>IF(K6=0,"",IF(AH6=0,"",(AH6/K6)))</f>
        <v>0.0040733197556008</v>
      </c>
      <c r="AJ6" s="94"/>
      <c r="AK6" s="96">
        <f>IFERROR(AJ6/AH6,"-")</f>
        <v>0</v>
      </c>
      <c r="AL6" s="97"/>
      <c r="AM6" s="98">
        <f>IFERROR(AL6/AH6,"-")</f>
        <v>0</v>
      </c>
      <c r="AN6" s="99"/>
      <c r="AO6" s="99"/>
      <c r="AP6" s="99"/>
      <c r="AQ6" s="100">
        <v>1</v>
      </c>
      <c r="AR6" s="101">
        <f>IF(K6=0,"",IF(AQ6=0,"",(AQ6/K6)))</f>
        <v>0.0020366598778004</v>
      </c>
      <c r="AS6" s="100"/>
      <c r="AT6" s="102">
        <f>IFERROR(AR6/AQ6,"-")</f>
        <v>0.0020366598778004</v>
      </c>
      <c r="AU6" s="103"/>
      <c r="AV6" s="104">
        <f>IFERROR(AU6/AQ6,"-")</f>
        <v>0</v>
      </c>
      <c r="AW6" s="105"/>
      <c r="AX6" s="105"/>
      <c r="AY6" s="105"/>
      <c r="AZ6" s="106">
        <v>8</v>
      </c>
      <c r="BA6" s="107">
        <f>IF(K6=0,"",IF(AZ6=0,"",(AZ6/K6)))</f>
        <v>0.016293279022403</v>
      </c>
      <c r="BB6" s="106"/>
      <c r="BC6" s="108">
        <f>IFERROR(BB6/AZ6,"-")</f>
        <v>0</v>
      </c>
      <c r="BD6" s="109"/>
      <c r="BE6" s="110">
        <f>IFERROR(BD6/AZ6,"-")</f>
        <v>0</v>
      </c>
      <c r="BF6" s="111"/>
      <c r="BG6" s="111"/>
      <c r="BH6" s="111"/>
      <c r="BI6" s="112">
        <v>183</v>
      </c>
      <c r="BJ6" s="113">
        <f>IF(K6=0,"",IF(BI6=0,"",(BI6/K6)))</f>
        <v>0.37270875763747</v>
      </c>
      <c r="BK6" s="114">
        <v>29</v>
      </c>
      <c r="BL6" s="115">
        <f>IFERROR(BK6/BI6,"-")</f>
        <v>0.15846994535519</v>
      </c>
      <c r="BM6" s="116">
        <v>932000</v>
      </c>
      <c r="BN6" s="117">
        <f>IFERROR(BM6/BI6,"-")</f>
        <v>5092.8961748634</v>
      </c>
      <c r="BO6" s="118">
        <v>18</v>
      </c>
      <c r="BP6" s="118">
        <v>4</v>
      </c>
      <c r="BQ6" s="118">
        <v>7</v>
      </c>
      <c r="BR6" s="119">
        <v>207</v>
      </c>
      <c r="BS6" s="120">
        <f>IF(K6=0,"",IF(BR6=0,"",(BR6/K6)))</f>
        <v>0.42158859470468</v>
      </c>
      <c r="BT6" s="121">
        <v>31</v>
      </c>
      <c r="BU6" s="122">
        <f>IFERROR(BT6/BR6,"-")</f>
        <v>0.14975845410628</v>
      </c>
      <c r="BV6" s="123">
        <v>813000</v>
      </c>
      <c r="BW6" s="124">
        <f>IFERROR(BV6/BR6,"-")</f>
        <v>3927.5362318841</v>
      </c>
      <c r="BX6" s="125">
        <v>17</v>
      </c>
      <c r="BY6" s="125">
        <v>2</v>
      </c>
      <c r="BZ6" s="125">
        <v>12</v>
      </c>
      <c r="CA6" s="126">
        <v>90</v>
      </c>
      <c r="CB6" s="127">
        <f>IF(K6=0,"",IF(CA6=0,"",(CA6/K6)))</f>
        <v>0.18329938900204</v>
      </c>
      <c r="CC6" s="128">
        <v>23</v>
      </c>
      <c r="CD6" s="129">
        <f>IFERROR(CC6/CA6,"-")</f>
        <v>0.25555555555556</v>
      </c>
      <c r="CE6" s="130">
        <v>939000</v>
      </c>
      <c r="CF6" s="131">
        <f>IFERROR(CE6/CA6,"-")</f>
        <v>10433.333333333</v>
      </c>
      <c r="CG6" s="132">
        <v>11</v>
      </c>
      <c r="CH6" s="132">
        <v>2</v>
      </c>
      <c r="CI6" s="132">
        <v>10</v>
      </c>
      <c r="CJ6" s="133">
        <v>83</v>
      </c>
      <c r="CK6" s="134">
        <v>2684000</v>
      </c>
      <c r="CL6" s="134">
        <v>697000</v>
      </c>
      <c r="CM6" s="134"/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75</v>
      </c>
      <c r="C7" s="222"/>
      <c r="D7" s="222"/>
      <c r="E7" s="79" t="s">
        <v>76</v>
      </c>
      <c r="F7" s="79" t="s">
        <v>62</v>
      </c>
      <c r="G7" s="208">
        <v>0</v>
      </c>
      <c r="H7" s="80">
        <v>3</v>
      </c>
      <c r="I7" s="80">
        <v>0</v>
      </c>
      <c r="J7" s="80">
        <v>0</v>
      </c>
      <c r="K7" s="81">
        <v>1</v>
      </c>
      <c r="L7" s="83" t="str">
        <f>IFERROR(K7/J7,"-")</f>
        <v>-</v>
      </c>
      <c r="M7" s="80">
        <v>0</v>
      </c>
      <c r="N7" s="80">
        <v>0</v>
      </c>
      <c r="O7" s="83">
        <f>IFERROR(M7/(K7),"-")</f>
        <v>0</v>
      </c>
      <c r="P7" s="84">
        <f>IFERROR(G7/SUM(K7:K7),"-")</f>
        <v>0</v>
      </c>
      <c r="Q7" s="85">
        <v>0</v>
      </c>
      <c r="R7" s="83">
        <f>IF(K7=0,"-",Q7/K7)</f>
        <v>0</v>
      </c>
      <c r="S7" s="206"/>
      <c r="T7" s="207">
        <f>IFERROR(S7/K7,"-")</f>
        <v>0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>
        <f>IF(K7=0,"",IF(Y7=0,"",(Y7/K7)))</f>
        <v>0</v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>
        <f>IF(K7=0,"",IF(AH7=0,"",(AH7/K7)))</f>
        <v>0</v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>
        <f>IF(K7=0,"",IF(AQ7=0,"",(AQ7/K7)))</f>
        <v>0</v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>
        <v>1</v>
      </c>
      <c r="BA7" s="107">
        <f>IF(K7=0,"",IF(AZ7=0,"",(AZ7/K7)))</f>
        <v>1</v>
      </c>
      <c r="BB7" s="106"/>
      <c r="BC7" s="108">
        <f>IFERROR(BB7/AZ7,"-")</f>
        <v>0</v>
      </c>
      <c r="BD7" s="109"/>
      <c r="BE7" s="110">
        <f>IFERROR(BD7/AZ7,"-")</f>
        <v>0</v>
      </c>
      <c r="BF7" s="111"/>
      <c r="BG7" s="111"/>
      <c r="BH7" s="111"/>
      <c r="BI7" s="112"/>
      <c r="BJ7" s="113">
        <f>IF(K7=0,"",IF(BI7=0,"",(BI7/K7)))</f>
        <v>0</v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>
        <f>IF(K7=0,"",IF(BR7=0,"",(BR7/K7)))</f>
        <v>0</v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>
        <f>IF(K7=0,"",IF(CA7=0,"",(CA7/K7)))</f>
        <v>0</v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22" t="s">
        <v>77</v>
      </c>
      <c r="C8" s="222"/>
      <c r="D8" s="222" t="s">
        <v>64</v>
      </c>
      <c r="E8" s="79" t="s">
        <v>78</v>
      </c>
      <c r="F8" s="79" t="s">
        <v>62</v>
      </c>
      <c r="G8" s="208">
        <v>0</v>
      </c>
      <c r="H8" s="80">
        <v>0</v>
      </c>
      <c r="I8" s="80">
        <v>0</v>
      </c>
      <c r="J8" s="80">
        <v>9</v>
      </c>
      <c r="K8" s="81">
        <v>0</v>
      </c>
      <c r="L8" s="83">
        <f>IFERROR(K8/J8,"-")</f>
        <v>0</v>
      </c>
      <c r="M8" s="80">
        <v>0</v>
      </c>
      <c r="N8" s="80">
        <v>0</v>
      </c>
      <c r="O8" s="83" t="str">
        <f>IFERROR(M8/(K8),"-")</f>
        <v>-</v>
      </c>
      <c r="P8" s="84" t="str">
        <f>IFERROR(G8/SUM(K8:K9),"-")</f>
        <v>-</v>
      </c>
      <c r="Q8" s="85">
        <v>0</v>
      </c>
      <c r="R8" s="83" t="str">
        <f>IF(K8=0,"-",Q8/K8)</f>
        <v>-</v>
      </c>
      <c r="S8" s="206"/>
      <c r="T8" s="207" t="str">
        <f>IFERROR(S8/K8,"-")</f>
        <v>-</v>
      </c>
      <c r="U8" s="207" t="str">
        <f>IFERROR(S8/Q8,"-")</f>
        <v>-</v>
      </c>
      <c r="V8" s="208">
        <f>SUM(S8:S9)-SUM(G8:G9)</f>
        <v>0</v>
      </c>
      <c r="W8" s="87" t="str">
        <f>SUM(S8:S9)/SUM(G8:G9)</f>
        <v>0</v>
      </c>
      <c r="Y8" s="88"/>
      <c r="Z8" s="89" t="str">
        <f>IF(K8=0,"",IF(Y8=0,"",(Y8/K8)))</f>
        <v/>
      </c>
      <c r="AA8" s="88"/>
      <c r="AB8" s="90" t="str">
        <f>IFERROR(AA8/Y8,"-")</f>
        <v>-</v>
      </c>
      <c r="AC8" s="91"/>
      <c r="AD8" s="92" t="str">
        <f>IFERROR(AC8/Y8,"-")</f>
        <v>-</v>
      </c>
      <c r="AE8" s="93"/>
      <c r="AF8" s="93"/>
      <c r="AG8" s="93"/>
      <c r="AH8" s="94"/>
      <c r="AI8" s="95" t="str">
        <f>IF(K8=0,"",IF(AH8=0,"",(AH8/K8)))</f>
        <v/>
      </c>
      <c r="AJ8" s="94"/>
      <c r="AK8" s="96" t="str">
        <f>IFERROR(AJ8/AH8,"-")</f>
        <v>-</v>
      </c>
      <c r="AL8" s="97"/>
      <c r="AM8" s="98" t="str">
        <f>IFERROR(AL8/AH8,"-")</f>
        <v>-</v>
      </c>
      <c r="AN8" s="99"/>
      <c r="AO8" s="99"/>
      <c r="AP8" s="99"/>
      <c r="AQ8" s="100"/>
      <c r="AR8" s="101" t="str">
        <f>IF(K8=0,"",IF(AQ8=0,"",(AQ8/K8)))</f>
        <v/>
      </c>
      <c r="AS8" s="100"/>
      <c r="AT8" s="102" t="str">
        <f>IFERROR(AR8/AQ8,"-")</f>
        <v>-</v>
      </c>
      <c r="AU8" s="103"/>
      <c r="AV8" s="104" t="str">
        <f>IFERROR(AU8/AQ8,"-")</f>
        <v>-</v>
      </c>
      <c r="AW8" s="105"/>
      <c r="AX8" s="105"/>
      <c r="AY8" s="105"/>
      <c r="AZ8" s="106"/>
      <c r="BA8" s="107" t="str">
        <f>IF(K8=0,"",IF(AZ8=0,"",(AZ8/K8)))</f>
        <v/>
      </c>
      <c r="BB8" s="106"/>
      <c r="BC8" s="108" t="str">
        <f>IFERROR(BB8/AZ8,"-")</f>
        <v>-</v>
      </c>
      <c r="BD8" s="109"/>
      <c r="BE8" s="110" t="str">
        <f>IFERROR(BD8/AZ8,"-")</f>
        <v>-</v>
      </c>
      <c r="BF8" s="111"/>
      <c r="BG8" s="111"/>
      <c r="BH8" s="111"/>
      <c r="BI8" s="112"/>
      <c r="BJ8" s="113" t="str">
        <f>IF(K8=0,"",IF(BI8=0,"",(BI8/K8)))</f>
        <v/>
      </c>
      <c r="BK8" s="114"/>
      <c r="BL8" s="115" t="str">
        <f>IFERROR(BK8/BI8,"-")</f>
        <v>-</v>
      </c>
      <c r="BM8" s="116"/>
      <c r="BN8" s="117" t="str">
        <f>IFERROR(BM8/BI8,"-")</f>
        <v>-</v>
      </c>
      <c r="BO8" s="118"/>
      <c r="BP8" s="118"/>
      <c r="BQ8" s="118"/>
      <c r="BR8" s="119"/>
      <c r="BS8" s="120" t="str">
        <f>IF(K8=0,"",IF(BR8=0,"",(BR8/K8)))</f>
        <v/>
      </c>
      <c r="BT8" s="121"/>
      <c r="BU8" s="122" t="str">
        <f>IFERROR(BT8/BR8,"-")</f>
        <v>-</v>
      </c>
      <c r="BV8" s="123"/>
      <c r="BW8" s="124" t="str">
        <f>IFERROR(BV8/BR8,"-")</f>
        <v>-</v>
      </c>
      <c r="BX8" s="125"/>
      <c r="BY8" s="125"/>
      <c r="BZ8" s="125"/>
      <c r="CA8" s="126"/>
      <c r="CB8" s="127" t="str">
        <f>IF(K8=0,"",IF(CA8=0,"",(CA8/K8)))</f>
        <v/>
      </c>
      <c r="CC8" s="128"/>
      <c r="CD8" s="129" t="str">
        <f>IFERROR(CC8/CA8,"-")</f>
        <v>-</v>
      </c>
      <c r="CE8" s="130"/>
      <c r="CF8" s="131" t="str">
        <f>IFERROR(CE8/CA8,"-")</f>
        <v>-</v>
      </c>
      <c r="CG8" s="132"/>
      <c r="CH8" s="132"/>
      <c r="CI8" s="132"/>
      <c r="CJ8" s="133">
        <v>0</v>
      </c>
      <c r="CK8" s="134"/>
      <c r="CL8" s="134"/>
      <c r="CM8" s="134"/>
      <c r="CN8" s="135" t="str">
        <f>IF(AND(CL8=0,CM8=0),"",IF(AND(CL8&lt;=100000,CM8&lt;=100000),"",IF(CL8/CK8&gt;0.7,"男高",IF(CM8/CK8&gt;0.7,"女高",""))))</f>
        <v/>
      </c>
    </row>
    <row r="9" spans="1:94">
      <c r="A9" s="78"/>
      <c r="B9" s="222" t="s">
        <v>79</v>
      </c>
      <c r="C9" s="222"/>
      <c r="D9" s="222" t="s">
        <v>80</v>
      </c>
      <c r="E9" s="79"/>
      <c r="F9" s="79"/>
      <c r="G9" s="208"/>
      <c r="H9" s="80">
        <v>0</v>
      </c>
      <c r="I9" s="80">
        <v>0</v>
      </c>
      <c r="J9" s="80">
        <v>2</v>
      </c>
      <c r="K9" s="81">
        <v>0</v>
      </c>
      <c r="L9" s="83">
        <f>IFERROR(K9/J9,"-")</f>
        <v>0</v>
      </c>
      <c r="M9" s="80">
        <v>0</v>
      </c>
      <c r="N9" s="80">
        <v>0</v>
      </c>
      <c r="O9" s="83" t="str">
        <f>IFERROR(M9/(K9),"-")</f>
        <v>-</v>
      </c>
      <c r="P9" s="84"/>
      <c r="Q9" s="85">
        <v>0</v>
      </c>
      <c r="R9" s="83" t="str">
        <f>IF(K9=0,"-",Q9/K9)</f>
        <v>-</v>
      </c>
      <c r="S9" s="206"/>
      <c r="T9" s="207" t="str">
        <f>IFERROR(S9/K9,"-")</f>
        <v>-</v>
      </c>
      <c r="U9" s="207" t="str">
        <f>IFERROR(S9/Q9,"-")</f>
        <v>-</v>
      </c>
      <c r="V9" s="208"/>
      <c r="W9" s="87"/>
      <c r="Y9" s="88"/>
      <c r="Z9" s="89" t="str">
        <f>IF(K9=0,"",IF(Y9=0,"",(Y9/K9)))</f>
        <v/>
      </c>
      <c r="AA9" s="88"/>
      <c r="AB9" s="90" t="str">
        <f>IFERROR(AA9/Y9,"-")</f>
        <v>-</v>
      </c>
      <c r="AC9" s="91"/>
      <c r="AD9" s="92" t="str">
        <f>IFERROR(AC9/Y9,"-")</f>
        <v>-</v>
      </c>
      <c r="AE9" s="93"/>
      <c r="AF9" s="93"/>
      <c r="AG9" s="93"/>
      <c r="AH9" s="94"/>
      <c r="AI9" s="95" t="str">
        <f>IF(K9=0,"",IF(AH9=0,"",(AH9/K9)))</f>
        <v/>
      </c>
      <c r="AJ9" s="94"/>
      <c r="AK9" s="96" t="str">
        <f>IFERROR(AJ9/AH9,"-")</f>
        <v>-</v>
      </c>
      <c r="AL9" s="97"/>
      <c r="AM9" s="98" t="str">
        <f>IFERROR(AL9/AH9,"-")</f>
        <v>-</v>
      </c>
      <c r="AN9" s="99"/>
      <c r="AO9" s="99"/>
      <c r="AP9" s="99"/>
      <c r="AQ9" s="100"/>
      <c r="AR9" s="101" t="str">
        <f>IF(K9=0,"",IF(AQ9=0,"",(AQ9/K9)))</f>
        <v/>
      </c>
      <c r="AS9" s="100"/>
      <c r="AT9" s="102" t="str">
        <f>IFERROR(AR9/AQ9,"-")</f>
        <v>-</v>
      </c>
      <c r="AU9" s="103"/>
      <c r="AV9" s="104" t="str">
        <f>IFERROR(AU9/AQ9,"-")</f>
        <v>-</v>
      </c>
      <c r="AW9" s="105"/>
      <c r="AX9" s="105"/>
      <c r="AY9" s="105"/>
      <c r="AZ9" s="106"/>
      <c r="BA9" s="107" t="str">
        <f>IF(K9=0,"",IF(AZ9=0,"",(AZ9/K9)))</f>
        <v/>
      </c>
      <c r="BB9" s="106"/>
      <c r="BC9" s="108" t="str">
        <f>IFERROR(BB9/AZ9,"-")</f>
        <v>-</v>
      </c>
      <c r="BD9" s="109"/>
      <c r="BE9" s="110" t="str">
        <f>IFERROR(BD9/AZ9,"-")</f>
        <v>-</v>
      </c>
      <c r="BF9" s="111"/>
      <c r="BG9" s="111"/>
      <c r="BH9" s="111"/>
      <c r="BI9" s="112"/>
      <c r="BJ9" s="113" t="str">
        <f>IF(K9=0,"",IF(BI9=0,"",(BI9/K9)))</f>
        <v/>
      </c>
      <c r="BK9" s="114"/>
      <c r="BL9" s="115" t="str">
        <f>IFERROR(BK9/BI9,"-")</f>
        <v>-</v>
      </c>
      <c r="BM9" s="116"/>
      <c r="BN9" s="117" t="str">
        <f>IFERROR(BM9/BI9,"-")</f>
        <v>-</v>
      </c>
      <c r="BO9" s="118"/>
      <c r="BP9" s="118"/>
      <c r="BQ9" s="118"/>
      <c r="BR9" s="119"/>
      <c r="BS9" s="120" t="str">
        <f>IF(K9=0,"",IF(BR9=0,"",(BR9/K9)))</f>
        <v/>
      </c>
      <c r="BT9" s="121"/>
      <c r="BU9" s="122" t="str">
        <f>IFERROR(BT9/BR9,"-")</f>
        <v>-</v>
      </c>
      <c r="BV9" s="123"/>
      <c r="BW9" s="124" t="str">
        <f>IFERROR(BV9/BR9,"-")</f>
        <v>-</v>
      </c>
      <c r="BX9" s="125"/>
      <c r="BY9" s="125"/>
      <c r="BZ9" s="125"/>
      <c r="CA9" s="126"/>
      <c r="CB9" s="127" t="str">
        <f>IF(K9=0,"",IF(CA9=0,"",(CA9/K9)))</f>
        <v/>
      </c>
      <c r="CC9" s="128"/>
      <c r="CD9" s="129" t="str">
        <f>IFERROR(CC9/CA9,"-")</f>
        <v>-</v>
      </c>
      <c r="CE9" s="130"/>
      <c r="CF9" s="131" t="str">
        <f>IFERROR(CE9/CA9,"-")</f>
        <v>-</v>
      </c>
      <c r="CG9" s="132"/>
      <c r="CH9" s="132"/>
      <c r="CI9" s="132"/>
      <c r="CJ9" s="133">
        <v>0</v>
      </c>
      <c r="CK9" s="134"/>
      <c r="CL9" s="134"/>
      <c r="CM9" s="134"/>
      <c r="CN9" s="135" t="str">
        <f>IF(AND(CL9=0,CM9=0),"",IF(AND(CL9&lt;=100000,CM9&lt;=100000),"",IF(CL9/CK9&gt;0.7,"男高",IF(CM9/CK9&gt;0.7,"女高",""))))</f>
        <v/>
      </c>
    </row>
    <row r="10" spans="1:94">
      <c r="A10" s="136"/>
      <c r="B10" s="55"/>
      <c r="C10" s="137"/>
      <c r="D10" s="138"/>
      <c r="E10" s="79"/>
      <c r="F10" s="79"/>
      <c r="G10" s="211"/>
      <c r="H10" s="139"/>
      <c r="I10" s="139"/>
      <c r="J10" s="80"/>
      <c r="K10" s="80"/>
      <c r="L10" s="140"/>
      <c r="M10" s="140"/>
      <c r="N10" s="80"/>
      <c r="O10" s="140"/>
      <c r="P10" s="86"/>
      <c r="Q10" s="86"/>
      <c r="R10" s="86"/>
      <c r="S10" s="206"/>
      <c r="T10" s="206"/>
      <c r="U10" s="206"/>
      <c r="V10" s="206"/>
      <c r="W10" s="140"/>
      <c r="X10" s="76"/>
      <c r="Y10" s="141"/>
      <c r="Z10" s="142"/>
      <c r="AA10" s="141"/>
      <c r="AB10" s="143"/>
      <c r="AC10" s="144"/>
      <c r="AD10" s="145"/>
      <c r="AE10" s="146"/>
      <c r="AF10" s="146"/>
      <c r="AG10" s="146"/>
      <c r="AH10" s="141"/>
      <c r="AI10" s="142"/>
      <c r="AJ10" s="141"/>
      <c r="AK10" s="143"/>
      <c r="AL10" s="144"/>
      <c r="AM10" s="145"/>
      <c r="AN10" s="146"/>
      <c r="AO10" s="146"/>
      <c r="AP10" s="146"/>
      <c r="AQ10" s="141"/>
      <c r="AR10" s="142"/>
      <c r="AS10" s="141"/>
      <c r="AT10" s="143"/>
      <c r="AU10" s="144"/>
      <c r="AV10" s="145"/>
      <c r="AW10" s="146"/>
      <c r="AX10" s="146"/>
      <c r="AY10" s="146"/>
      <c r="AZ10" s="141"/>
      <c r="BA10" s="142"/>
      <c r="BB10" s="141"/>
      <c r="BC10" s="143"/>
      <c r="BD10" s="144"/>
      <c r="BE10" s="145"/>
      <c r="BF10" s="146"/>
      <c r="BG10" s="146"/>
      <c r="BH10" s="146"/>
      <c r="BI10" s="77"/>
      <c r="BJ10" s="147"/>
      <c r="BK10" s="141"/>
      <c r="BL10" s="143"/>
      <c r="BM10" s="144"/>
      <c r="BN10" s="145"/>
      <c r="BO10" s="146"/>
      <c r="BP10" s="146"/>
      <c r="BQ10" s="146"/>
      <c r="BR10" s="77"/>
      <c r="BS10" s="147"/>
      <c r="BT10" s="141"/>
      <c r="BU10" s="143"/>
      <c r="BV10" s="144"/>
      <c r="BW10" s="145"/>
      <c r="BX10" s="146"/>
      <c r="BY10" s="146"/>
      <c r="BZ10" s="146"/>
      <c r="CA10" s="77"/>
      <c r="CB10" s="147"/>
      <c r="CC10" s="141"/>
      <c r="CD10" s="143"/>
      <c r="CE10" s="144"/>
      <c r="CF10" s="145"/>
      <c r="CG10" s="146"/>
      <c r="CH10" s="146"/>
      <c r="CI10" s="146"/>
      <c r="CJ10" s="148"/>
      <c r="CK10" s="144"/>
      <c r="CL10" s="144"/>
      <c r="CM10" s="144"/>
      <c r="CN10" s="149"/>
    </row>
    <row r="11" spans="1:94">
      <c r="A11" s="136"/>
      <c r="B11" s="150"/>
      <c r="C11" s="80"/>
      <c r="D11" s="80"/>
      <c r="E11" s="151"/>
      <c r="F11" s="152"/>
      <c r="G11" s="212"/>
      <c r="H11" s="139"/>
      <c r="I11" s="139"/>
      <c r="J11" s="80"/>
      <c r="K11" s="80"/>
      <c r="L11" s="140"/>
      <c r="M11" s="140"/>
      <c r="N11" s="80"/>
      <c r="O11" s="140"/>
      <c r="P11" s="86"/>
      <c r="Q11" s="86"/>
      <c r="R11" s="86"/>
      <c r="S11" s="206"/>
      <c r="T11" s="206"/>
      <c r="U11" s="206"/>
      <c r="V11" s="206"/>
      <c r="W11" s="140"/>
      <c r="X11" s="153"/>
      <c r="Y11" s="141"/>
      <c r="Z11" s="142"/>
      <c r="AA11" s="141"/>
      <c r="AB11" s="143"/>
      <c r="AC11" s="144"/>
      <c r="AD11" s="145"/>
      <c r="AE11" s="146"/>
      <c r="AF11" s="146"/>
      <c r="AG11" s="146"/>
      <c r="AH11" s="141"/>
      <c r="AI11" s="142"/>
      <c r="AJ11" s="141"/>
      <c r="AK11" s="143"/>
      <c r="AL11" s="144"/>
      <c r="AM11" s="145"/>
      <c r="AN11" s="146"/>
      <c r="AO11" s="146"/>
      <c r="AP11" s="146"/>
      <c r="AQ11" s="141"/>
      <c r="AR11" s="142"/>
      <c r="AS11" s="141"/>
      <c r="AT11" s="143"/>
      <c r="AU11" s="144"/>
      <c r="AV11" s="145"/>
      <c r="AW11" s="146"/>
      <c r="AX11" s="146"/>
      <c r="AY11" s="146"/>
      <c r="AZ11" s="141"/>
      <c r="BA11" s="142"/>
      <c r="BB11" s="141"/>
      <c r="BC11" s="143"/>
      <c r="BD11" s="144"/>
      <c r="BE11" s="145"/>
      <c r="BF11" s="146"/>
      <c r="BG11" s="146"/>
      <c r="BH11" s="146"/>
      <c r="BI11" s="77"/>
      <c r="BJ11" s="147"/>
      <c r="BK11" s="141"/>
      <c r="BL11" s="143"/>
      <c r="BM11" s="144"/>
      <c r="BN11" s="145"/>
      <c r="BO11" s="146"/>
      <c r="BP11" s="146"/>
      <c r="BQ11" s="146"/>
      <c r="BR11" s="77"/>
      <c r="BS11" s="147"/>
      <c r="BT11" s="141"/>
      <c r="BU11" s="143"/>
      <c r="BV11" s="144"/>
      <c r="BW11" s="145"/>
      <c r="BX11" s="146"/>
      <c r="BY11" s="146"/>
      <c r="BZ11" s="146"/>
      <c r="CA11" s="77"/>
      <c r="CB11" s="147"/>
      <c r="CC11" s="141"/>
      <c r="CD11" s="143"/>
      <c r="CE11" s="144"/>
      <c r="CF11" s="145"/>
      <c r="CG11" s="146"/>
      <c r="CH11" s="146"/>
      <c r="CI11" s="146"/>
      <c r="CJ11" s="148"/>
      <c r="CK11" s="144"/>
      <c r="CL11" s="144"/>
      <c r="CM11" s="144"/>
      <c r="CN11" s="149"/>
    </row>
    <row r="12" spans="1:94">
      <c r="A12" s="70">
        <f>W12</f>
        <v>1.766943799469</v>
      </c>
      <c r="B12" s="154"/>
      <c r="C12" s="154"/>
      <c r="D12" s="154"/>
      <c r="E12" s="155" t="s">
        <v>81</v>
      </c>
      <c r="F12" s="155"/>
      <c r="G12" s="209">
        <f>SUM(G6:G11)</f>
        <v>1519007</v>
      </c>
      <c r="H12" s="154">
        <f>SUM(H6:H11)</f>
        <v>1692</v>
      </c>
      <c r="I12" s="154">
        <f>SUM(I6:I11)</f>
        <v>0</v>
      </c>
      <c r="J12" s="154">
        <f>SUM(J6:J11)</f>
        <v>51295</v>
      </c>
      <c r="K12" s="154">
        <f>SUM(K6:K11)</f>
        <v>492</v>
      </c>
      <c r="L12" s="156">
        <f>IFERROR(K12/J12,"-")</f>
        <v>0.0095915781265231</v>
      </c>
      <c r="M12" s="157">
        <f>SUM(M6:M11)</f>
        <v>168</v>
      </c>
      <c r="N12" s="157">
        <f>SUM(N6:N11)</f>
        <v>153</v>
      </c>
      <c r="O12" s="156">
        <f>IFERROR(M12/K12,"-")</f>
        <v>0.34146341463415</v>
      </c>
      <c r="P12" s="158">
        <f>IFERROR(G12/K12,"-")</f>
        <v>3087.412601626</v>
      </c>
      <c r="Q12" s="159">
        <f>SUM(Q6:Q11)</f>
        <v>83</v>
      </c>
      <c r="R12" s="156">
        <f>IFERROR(Q12/K12,"-")</f>
        <v>0.16869918699187</v>
      </c>
      <c r="S12" s="209">
        <f>SUM(S6:S11)</f>
        <v>2684000</v>
      </c>
      <c r="T12" s="209">
        <f>IFERROR(S12/K12,"-")</f>
        <v>5455.2845528455</v>
      </c>
      <c r="U12" s="209">
        <f>IFERROR(S12/Q12,"-")</f>
        <v>32337.34939759</v>
      </c>
      <c r="V12" s="209">
        <f>S12-G12</f>
        <v>1164993</v>
      </c>
      <c r="W12" s="160">
        <f>S12/G12</f>
        <v>1.766943799469</v>
      </c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9"/>
    <mergeCell ref="G8:G9"/>
    <mergeCell ref="P8:P9"/>
    <mergeCell ref="V8:V9"/>
    <mergeCell ref="W8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