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  <sheet name="WEB純広広告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<sst xmlns="http://schemas.openxmlformats.org/spreadsheetml/2006/main" uniqueCount="160">
  <si>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</si>
  <si>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</si>
  <si>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</si>
  <si>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</si>
  <si>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</si>
  <si>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</si>
  <si>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</si>
  <si>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</si>
  <si>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</si>
  <si>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</si>
  <si>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</si>
  <si>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</si>
  <si>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</si>
  <si>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</si>
  <si>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</si>
  <si>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</si>
  <si>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</si>
  <si>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</si>
  <si>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</si>
  <si>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</si>
  <si>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</si>
  <si>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</si>
  <si>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</si>
  <si>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</si>
  <si>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WEB純広広告</t>
  </si>
  <si>
    <t>アフィリエイト</t>
  </si>
  <si>
    <t>リスティング</t>
  </si>
  <si>
    <t>01月</t>
  </si>
  <si>
    <t>ヘスティア</t>
  </si>
  <si>
    <t>最終更新日</t>
  </si>
  <si>
    <t>01月28日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</si>
  <si>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</si>
  <si>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</si>
  <si>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</si>
  <si>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</si>
  <si>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</si>
  <si>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</si>
  <si>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</si>
  <si>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</si>
  <si>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</si>
  <si>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</si>
  <si>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</si>
  <si>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</si>
  <si>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</si>
  <si>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</si>
  <si>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</si>
  <si>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</si>
  <si>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</si>
  <si>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</si>
  <si>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</si>
  <si>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</si>
  <si>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</si>
  <si>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</si>
  <si>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</si>
  <si>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</si>
  <si>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</si>
  <si>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</si>
  <si>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</si>
  <si>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</si>
  <si>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</si>
  <si>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</si>
  <si>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</si>
  <si>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</si>
  <si>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za286</t>
  </si>
  <si>
    <t>日本ジャーナル出版</t>
  </si>
  <si>
    <t>注意事項版2P（高宮菜々子）</t>
  </si>
  <si>
    <t>SEX目的でご登録をお考えの方</t>
  </si>
  <si>
    <t>y22</t>
  </si>
  <si>
    <t>週刊実話</t>
  </si>
  <si>
    <t>1C2P</t>
  </si>
  <si>
    <t>1月15日(木)</t>
  </si>
  <si>
    <t>za287</t>
  </si>
  <si>
    <t>空電</t>
  </si>
  <si>
    <t>ad969</t>
  </si>
  <si>
    <t>大洋図書</t>
  </si>
  <si>
    <t>2P注意事項版</t>
  </si>
  <si>
    <t>rec02</t>
  </si>
  <si>
    <t>実話ナックルズGOLD</t>
  </si>
  <si>
    <t>1月07日(水)</t>
  </si>
  <si>
    <t>ad970</t>
  </si>
  <si>
    <t>ad963</t>
  </si>
  <si>
    <t>若生出版</t>
  </si>
  <si>
    <t>1P注意事項版</t>
  </si>
  <si>
    <t>rec03</t>
  </si>
  <si>
    <t>絶対美人SECRET</t>
  </si>
  <si>
    <t>表2</t>
  </si>
  <si>
    <t>1月11日(日)</t>
  </si>
  <si>
    <t>ad964</t>
  </si>
  <si>
    <t>ad965</t>
  </si>
  <si>
    <t>1P縦書き男性募集版-アレンジ</t>
  </si>
  <si>
    <t>激撮リアル！</t>
  </si>
  <si>
    <t>ad966</t>
  </si>
  <si>
    <t>ad971</t>
  </si>
  <si>
    <t>1Pマンガとリアル写真混合版</t>
  </si>
  <si>
    <t>lp01</t>
  </si>
  <si>
    <t>週刊実話増刊「実話ザ・タブー」</t>
  </si>
  <si>
    <t>表4</t>
  </si>
  <si>
    <t>1月28日(水)</t>
  </si>
  <si>
    <t>ad972</t>
  </si>
  <si>
    <t>ad973</t>
  </si>
  <si>
    <t>y17</t>
  </si>
  <si>
    <t>実話ナックルズ ウルトラ</t>
  </si>
  <si>
    <t>1月29日(木)</t>
  </si>
  <si>
    <t>ad974</t>
  </si>
  <si>
    <t>雑誌 TOTAL</t>
  </si>
  <si>
    <t>●WEB純広広告 広告</t>
  </si>
  <si>
    <t>m_bak013</t>
  </si>
  <si>
    <t>爆サイ ヘッダミドルアダルト (東京区外)</t>
  </si>
  <si>
    <t>W320px_H100px</t>
  </si>
  <si>
    <t>1/15～1/31</t>
  </si>
  <si>
    <t>m_bak014</t>
  </si>
  <si>
    <t>2/1～2/15</t>
  </si>
  <si>
    <t>m_bak015</t>
  </si>
  <si>
    <t>爆サイ ヘッダミドルアダルト (大阪)</t>
  </si>
  <si>
    <t>m_bak016</t>
  </si>
  <si>
    <t>m_baks001</t>
  </si>
  <si>
    <t>lp14</t>
  </si>
  <si>
    <t>爆サイ レクタングル一般 (東京)</t>
  </si>
  <si>
    <t>W300px_H250px</t>
  </si>
  <si>
    <t>m_baks002</t>
  </si>
  <si>
    <t>m_bakr001</t>
  </si>
  <si>
    <t>爆サイ ランキング一般 (関東)</t>
  </si>
  <si>
    <t>m_bakr002</t>
  </si>
  <si>
    <t>m_bakr003</t>
  </si>
  <si>
    <t>爆サイ ランキングアダルト (関東)</t>
  </si>
  <si>
    <t>m_bakr004</t>
  </si>
  <si>
    <t>m_bakr005</t>
  </si>
  <si>
    <t>W320px_H50px</t>
  </si>
  <si>
    <t>m_bakr006</t>
  </si>
  <si>
    <t>m_bakr007</t>
  </si>
  <si>
    <t>m_bakr008</t>
  </si>
  <si>
    <t>WEB純広広告 TOTAL</t>
  </si>
  <si>
    <t>●アフィリエイト 広告</t>
  </si>
  <si>
    <t>UA</t>
  </si>
  <si>
    <t>AF単価</t>
  </si>
  <si>
    <t>20歳以上</t>
  </si>
  <si>
    <t>fr002</t>
  </si>
  <si>
    <t>lp07</t>
  </si>
  <si>
    <t>おまたせ出会いNavi</t>
  </si>
  <si>
    <t>1/1～1/31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</si>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</sst>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9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12</v>
      </c>
      <c r="D6" s="330">
        <v>485000</v>
      </c>
      <c r="E6" s="79">
        <v>56</v>
      </c>
      <c r="F6" s="79">
        <v>27</v>
      </c>
      <c r="G6" s="79">
        <v>53</v>
      </c>
      <c r="H6" s="89">
        <v>10</v>
      </c>
      <c r="I6" s="90">
        <v>0</v>
      </c>
      <c r="J6" s="143">
        <f>H6+I6</f>
        <v>10</v>
      </c>
      <c r="K6" s="80">
        <f>IFERROR(J6/G6,"-")</f>
        <v>0.18867924528302</v>
      </c>
      <c r="L6" s="79">
        <v>6</v>
      </c>
      <c r="M6" s="79">
        <v>1</v>
      </c>
      <c r="N6" s="80">
        <f>IFERROR(L6/J6,"-")</f>
        <v>0.6</v>
      </c>
      <c r="O6" s="81">
        <f>IFERROR(D6/J6,"-")</f>
        <v>48500</v>
      </c>
      <c r="P6" s="82">
        <v>3</v>
      </c>
      <c r="Q6" s="80">
        <f>IFERROR(P6/J6,"-")</f>
        <v>0.3</v>
      </c>
      <c r="R6" s="335">
        <v>15090</v>
      </c>
      <c r="S6" s="336">
        <f>IFERROR(R6/J6,"-")</f>
        <v>1509</v>
      </c>
      <c r="T6" s="336">
        <f>IFERROR(R6/P6,"-")</f>
        <v>5030</v>
      </c>
      <c r="U6" s="330">
        <f>IFERROR(R6-D6,"-")</f>
        <v>-469910</v>
      </c>
      <c r="V6" s="83">
        <f>R6/D6</f>
        <v>0.031113402061856</v>
      </c>
      <c r="W6" s="77"/>
      <c r="X6" s="142"/>
    </row>
    <row r="7" spans="1:24">
      <c r="A7" s="78"/>
      <c r="B7" s="84" t="s">
        <v>24</v>
      </c>
      <c r="C7" s="84">
        <v>14</v>
      </c>
      <c r="D7" s="330">
        <v>545000</v>
      </c>
      <c r="E7" s="79">
        <v>23</v>
      </c>
      <c r="F7" s="79">
        <v>0</v>
      </c>
      <c r="G7" s="79">
        <v>1160</v>
      </c>
      <c r="H7" s="89">
        <v>11</v>
      </c>
      <c r="I7" s="90">
        <v>0</v>
      </c>
      <c r="J7" s="143">
        <f>H7+I7</f>
        <v>11</v>
      </c>
      <c r="K7" s="80">
        <f>IFERROR(J7/G7,"-")</f>
        <v>0.0094827586206897</v>
      </c>
      <c r="L7" s="79">
        <v>9</v>
      </c>
      <c r="M7" s="79">
        <v>0</v>
      </c>
      <c r="N7" s="80">
        <f>IFERROR(L7/J7,"-")</f>
        <v>0.81818181818182</v>
      </c>
      <c r="O7" s="81">
        <f>IFERROR(D7/J7,"-")</f>
        <v>49545.454545455</v>
      </c>
      <c r="P7" s="82">
        <v>0</v>
      </c>
      <c r="Q7" s="80">
        <f>IFERROR(P7/J7,"-")</f>
        <v>0</v>
      </c>
      <c r="R7" s="335">
        <v>0</v>
      </c>
      <c r="S7" s="336">
        <f>IFERROR(R7/J7,"-")</f>
        <v>0</v>
      </c>
      <c r="T7" s="336" t="str">
        <f>IFERROR(R7/P7,"-")</f>
        <v>-</v>
      </c>
      <c r="U7" s="330">
        <f>IFERROR(R7-D7,"-")</f>
        <v>-545000</v>
      </c>
      <c r="V7" s="83">
        <f>R7/D7</f>
        <v>0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3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7914328</v>
      </c>
      <c r="E9" s="79">
        <v>8425</v>
      </c>
      <c r="F9" s="79">
        <v>0</v>
      </c>
      <c r="G9" s="79">
        <v>307720</v>
      </c>
      <c r="H9" s="89">
        <v>2789</v>
      </c>
      <c r="I9" s="90">
        <v>56</v>
      </c>
      <c r="J9" s="143">
        <f>H9+I9</f>
        <v>2845</v>
      </c>
      <c r="K9" s="80">
        <f>IFERROR(J9/G9,"-")</f>
        <v>0.0092454179123879</v>
      </c>
      <c r="L9" s="79">
        <v>1071</v>
      </c>
      <c r="M9" s="79">
        <v>523</v>
      </c>
      <c r="N9" s="80">
        <f>IFERROR(L9/J9,"-")</f>
        <v>0.37644991212654</v>
      </c>
      <c r="O9" s="81">
        <f>IFERROR(D9/J9,"-")</f>
        <v>2781.8376098418</v>
      </c>
      <c r="P9" s="82">
        <v>178</v>
      </c>
      <c r="Q9" s="80">
        <f>IFERROR(P9/J9,"-")</f>
        <v>0.062565905096661</v>
      </c>
      <c r="R9" s="335">
        <v>3932620</v>
      </c>
      <c r="S9" s="336">
        <f>IFERROR(R9/J9,"-")</f>
        <v>1382.2917398946</v>
      </c>
      <c r="T9" s="336">
        <f>IFERROR(R9/P9,"-")</f>
        <v>22093.370786517</v>
      </c>
      <c r="U9" s="330">
        <f>IFERROR(R9-D9,"-")</f>
        <v>-3981708</v>
      </c>
      <c r="V9" s="83">
        <f>R9/D9</f>
        <v>0.49689878913282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8944328</v>
      </c>
      <c r="E12" s="41">
        <f>SUM(E6:E10)</f>
        <v>8504</v>
      </c>
      <c r="F12" s="41">
        <f>SUM(F6:F10)</f>
        <v>27</v>
      </c>
      <c r="G12" s="41">
        <f>SUM(G6:G10)</f>
        <v>308936</v>
      </c>
      <c r="H12" s="41">
        <f>SUM(H6:H10)</f>
        <v>2810</v>
      </c>
      <c r="I12" s="41">
        <f>SUM(I6:I10)</f>
        <v>56</v>
      </c>
      <c r="J12" s="41">
        <f>SUM(J6:J10)</f>
        <v>2866</v>
      </c>
      <c r="K12" s="42">
        <f>IFERROR(J12/G12,"-")</f>
        <v>0.0092770023564751</v>
      </c>
      <c r="L12" s="76">
        <f>SUM(L6:L10)</f>
        <v>1086</v>
      </c>
      <c r="M12" s="76">
        <f>SUM(M6:M10)</f>
        <v>524</v>
      </c>
      <c r="N12" s="42">
        <f>IFERROR(L12/J12,"-")</f>
        <v>0.37892533147244</v>
      </c>
      <c r="O12" s="43">
        <f>IFERROR(D12/J12,"-")</f>
        <v>3120.8401953943</v>
      </c>
      <c r="P12" s="44">
        <f>SUM(P6:P10)</f>
        <v>181</v>
      </c>
      <c r="Q12" s="42">
        <f>IFERROR(P12/J12,"-")</f>
        <v>0.063154221912073</v>
      </c>
      <c r="R12" s="333">
        <f>SUM(R6:R10)</f>
        <v>3947710</v>
      </c>
      <c r="S12" s="333">
        <f>IFERROR(R12/J12,"-")</f>
        <v>1377.4284717376</v>
      </c>
      <c r="T12" s="333">
        <f>IFERROR(R12/P12,"-")</f>
        <v>21810.552486188</v>
      </c>
      <c r="U12" s="333">
        <f>SUM(U6:U10)</f>
        <v>-4996618</v>
      </c>
      <c r="V12" s="45">
        <f>IFERROR(R12/D12,"-")</f>
        <v>0.44136462795193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0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0.05045</v>
      </c>
      <c r="B6" s="347" t="s">
        <v>63</v>
      </c>
      <c r="C6" s="347" t="s">
        <v>64</v>
      </c>
      <c r="D6" s="347" t="s">
        <v>65</v>
      </c>
      <c r="E6" s="347" t="s">
        <v>66</v>
      </c>
      <c r="F6" s="347" t="s">
        <v>67</v>
      </c>
      <c r="G6" s="88" t="s">
        <v>68</v>
      </c>
      <c r="H6" s="88" t="s">
        <v>69</v>
      </c>
      <c r="I6" s="88" t="s">
        <v>70</v>
      </c>
      <c r="J6" s="330">
        <v>200000</v>
      </c>
      <c r="K6" s="79">
        <v>12</v>
      </c>
      <c r="L6" s="79">
        <v>0</v>
      </c>
      <c r="M6" s="79">
        <v>39</v>
      </c>
      <c r="N6" s="89">
        <v>5</v>
      </c>
      <c r="O6" s="90">
        <v>0</v>
      </c>
      <c r="P6" s="91">
        <f>N6+O6</f>
        <v>5</v>
      </c>
      <c r="Q6" s="80">
        <f>IFERROR(P6/M6,"-")</f>
        <v>0.12820512820513</v>
      </c>
      <c r="R6" s="79">
        <v>3</v>
      </c>
      <c r="S6" s="79">
        <v>0</v>
      </c>
      <c r="T6" s="80">
        <f>IFERROR(R6/(P6),"-")</f>
        <v>0.6</v>
      </c>
      <c r="U6" s="336">
        <f>IFERROR(J6/SUM(N6:O7),"-")</f>
        <v>28571.428571429</v>
      </c>
      <c r="V6" s="82">
        <v>2</v>
      </c>
      <c r="W6" s="80">
        <f>IF(P6=0,"-",V6/P6)</f>
        <v>0.4</v>
      </c>
      <c r="X6" s="335">
        <v>10090</v>
      </c>
      <c r="Y6" s="336">
        <f>IFERROR(X6/P6,"-")</f>
        <v>2018</v>
      </c>
      <c r="Z6" s="336">
        <f>IFERROR(X6/V6,"-")</f>
        <v>5045</v>
      </c>
      <c r="AA6" s="330">
        <f>SUM(X6:X7)-SUM(J6:J7)</f>
        <v>-189910</v>
      </c>
      <c r="AB6" s="83">
        <f>SUM(X6:X7)/SUM(J6:J7)</f>
        <v>0.05045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>
        <v>1</v>
      </c>
      <c r="AN6" s="99">
        <f>IF(P6=0,"",IF(AM6=0,"",(AM6/P6)))</f>
        <v>0.2</v>
      </c>
      <c r="AO6" s="98"/>
      <c r="AP6" s="100">
        <f>IFERROR(AO6/AM6,"-")</f>
        <v>0</v>
      </c>
      <c r="AQ6" s="101"/>
      <c r="AR6" s="102">
        <f>IFERROR(AQ6/AM6,"-")</f>
        <v>0</v>
      </c>
      <c r="AS6" s="103"/>
      <c r="AT6" s="103"/>
      <c r="AU6" s="103"/>
      <c r="AV6" s="104">
        <v>1</v>
      </c>
      <c r="AW6" s="105">
        <f>IF(P6=0,"",IF(AV6=0,"",(AV6/P6)))</f>
        <v>0.2</v>
      </c>
      <c r="AX6" s="104">
        <v>1</v>
      </c>
      <c r="AY6" s="106">
        <f>IFERROR(AX6/AV6,"-")</f>
        <v>1</v>
      </c>
      <c r="AZ6" s="107">
        <v>90</v>
      </c>
      <c r="BA6" s="108">
        <f>IFERROR(AZ6/AV6,"-")</f>
        <v>90</v>
      </c>
      <c r="BB6" s="109">
        <v>1</v>
      </c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>
        <v>1</v>
      </c>
      <c r="BO6" s="118">
        <f>IF(P6=0,"",IF(BN6=0,"",(BN6/P6)))</f>
        <v>0.2</v>
      </c>
      <c r="BP6" s="119">
        <v>1</v>
      </c>
      <c r="BQ6" s="120">
        <f>IFERROR(BP6/BN6,"-")</f>
        <v>1</v>
      </c>
      <c r="BR6" s="121">
        <v>10000</v>
      </c>
      <c r="BS6" s="122">
        <f>IFERROR(BR6/BN6,"-")</f>
        <v>10000</v>
      </c>
      <c r="BT6" s="123">
        <v>1</v>
      </c>
      <c r="BU6" s="123"/>
      <c r="BV6" s="123"/>
      <c r="BW6" s="124">
        <v>2</v>
      </c>
      <c r="BX6" s="125">
        <f>IF(P6=0,"",IF(BW6=0,"",(BW6/P6)))</f>
        <v>0.4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2</v>
      </c>
      <c r="CP6" s="139">
        <v>10090</v>
      </c>
      <c r="CQ6" s="139">
        <v>10000</v>
      </c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71</v>
      </c>
      <c r="C7" s="347"/>
      <c r="D7" s="347"/>
      <c r="E7" s="347"/>
      <c r="F7" s="347" t="s">
        <v>72</v>
      </c>
      <c r="G7" s="88"/>
      <c r="H7" s="88"/>
      <c r="I7" s="88"/>
      <c r="J7" s="330"/>
      <c r="K7" s="79">
        <v>23</v>
      </c>
      <c r="L7" s="79">
        <v>15</v>
      </c>
      <c r="M7" s="79">
        <v>8</v>
      </c>
      <c r="N7" s="89">
        <v>2</v>
      </c>
      <c r="O7" s="90">
        <v>0</v>
      </c>
      <c r="P7" s="91">
        <f>N7+O7</f>
        <v>2</v>
      </c>
      <c r="Q7" s="80">
        <f>IFERROR(P7/M7,"-")</f>
        <v>0.25</v>
      </c>
      <c r="R7" s="79">
        <v>1</v>
      </c>
      <c r="S7" s="79">
        <v>0</v>
      </c>
      <c r="T7" s="80">
        <f>IFERROR(R7/(P7),"-")</f>
        <v>0.5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2</v>
      </c>
      <c r="BO7" s="118">
        <f>IF(P7=0,"",IF(BN7=0,"",(BN7/P7)))</f>
        <v>1</v>
      </c>
      <c r="BP7" s="119"/>
      <c r="BQ7" s="120">
        <f>IFERROR(BP7/BN7,"-")</f>
        <v>0</v>
      </c>
      <c r="BR7" s="121"/>
      <c r="BS7" s="122">
        <f>IFERROR(BR7/BN7,"-")</f>
        <v>0</v>
      </c>
      <c r="BT7" s="123"/>
      <c r="BU7" s="123"/>
      <c r="BV7" s="123"/>
      <c r="BW7" s="124"/>
      <c r="BX7" s="125">
        <f>IF(P7=0,"",IF(BW7=0,"",(BW7/P7)))</f>
        <v>0</v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0.11111111111111</v>
      </c>
      <c r="B8" s="347" t="s">
        <v>73</v>
      </c>
      <c r="C8" s="347" t="s">
        <v>74</v>
      </c>
      <c r="D8" s="347" t="s">
        <v>75</v>
      </c>
      <c r="E8" s="347"/>
      <c r="F8" s="347" t="s">
        <v>76</v>
      </c>
      <c r="G8" s="88" t="s">
        <v>77</v>
      </c>
      <c r="H8" s="88" t="s">
        <v>69</v>
      </c>
      <c r="I8" s="88" t="s">
        <v>78</v>
      </c>
      <c r="J8" s="330">
        <v>45000</v>
      </c>
      <c r="K8" s="79">
        <v>4</v>
      </c>
      <c r="L8" s="79">
        <v>0</v>
      </c>
      <c r="M8" s="79">
        <v>1</v>
      </c>
      <c r="N8" s="89">
        <v>1</v>
      </c>
      <c r="O8" s="90">
        <v>0</v>
      </c>
      <c r="P8" s="91">
        <f>N8+O8</f>
        <v>1</v>
      </c>
      <c r="Q8" s="80">
        <f>IFERROR(P8/M8,"-")</f>
        <v>1</v>
      </c>
      <c r="R8" s="79">
        <v>0</v>
      </c>
      <c r="S8" s="79">
        <v>1</v>
      </c>
      <c r="T8" s="80">
        <f>IFERROR(R8/(P8),"-")</f>
        <v>0</v>
      </c>
      <c r="U8" s="336">
        <f>IFERROR(J8/SUM(N8:O9),"-")</f>
        <v>22500</v>
      </c>
      <c r="V8" s="82">
        <v>1</v>
      </c>
      <c r="W8" s="80">
        <f>IF(P8=0,"-",V8/P8)</f>
        <v>1</v>
      </c>
      <c r="X8" s="335">
        <v>5000</v>
      </c>
      <c r="Y8" s="336">
        <f>IFERROR(X8/P8,"-")</f>
        <v>5000</v>
      </c>
      <c r="Z8" s="336">
        <f>IFERROR(X8/V8,"-")</f>
        <v>5000</v>
      </c>
      <c r="AA8" s="330">
        <f>SUM(X8:X9)-SUM(J8:J9)</f>
        <v>-40000</v>
      </c>
      <c r="AB8" s="83">
        <f>SUM(X8:X9)/SUM(J8:J9)</f>
        <v>0.11111111111111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>
        <v>1</v>
      </c>
      <c r="BO8" s="118">
        <f>IF(P8=0,"",IF(BN8=0,"",(BN8/P8)))</f>
        <v>1</v>
      </c>
      <c r="BP8" s="119">
        <v>1</v>
      </c>
      <c r="BQ8" s="120">
        <f>IFERROR(BP8/BN8,"-")</f>
        <v>1</v>
      </c>
      <c r="BR8" s="121">
        <v>5000</v>
      </c>
      <c r="BS8" s="122">
        <f>IFERROR(BR8/BN8,"-")</f>
        <v>5000</v>
      </c>
      <c r="BT8" s="123">
        <v>1</v>
      </c>
      <c r="BU8" s="123"/>
      <c r="BV8" s="123"/>
      <c r="BW8" s="124"/>
      <c r="BX8" s="125">
        <f>IF(P8=0,"",IF(BW8=0,"",(BW8/P8)))</f>
        <v>0</v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1</v>
      </c>
      <c r="CP8" s="139">
        <v>5000</v>
      </c>
      <c r="CQ8" s="139">
        <v>5000</v>
      </c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79</v>
      </c>
      <c r="C9" s="347"/>
      <c r="D9" s="347"/>
      <c r="E9" s="347"/>
      <c r="F9" s="347" t="s">
        <v>72</v>
      </c>
      <c r="G9" s="88"/>
      <c r="H9" s="88"/>
      <c r="I9" s="88"/>
      <c r="J9" s="330"/>
      <c r="K9" s="79">
        <v>4</v>
      </c>
      <c r="L9" s="79">
        <v>4</v>
      </c>
      <c r="M9" s="79">
        <v>1</v>
      </c>
      <c r="N9" s="89">
        <v>1</v>
      </c>
      <c r="O9" s="90">
        <v>0</v>
      </c>
      <c r="P9" s="91">
        <f>N9+O9</f>
        <v>1</v>
      </c>
      <c r="Q9" s="80">
        <f>IFERROR(P9/M9,"-")</f>
        <v>1</v>
      </c>
      <c r="R9" s="79">
        <v>1</v>
      </c>
      <c r="S9" s="79">
        <v>0</v>
      </c>
      <c r="T9" s="80">
        <f>IFERROR(R9/(P9),"-")</f>
        <v>1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>
        <v>1</v>
      </c>
      <c r="BF9" s="111">
        <f>IF(P9=0,"",IF(BE9=0,"",(BE9/P9)))</f>
        <v>1</v>
      </c>
      <c r="BG9" s="110"/>
      <c r="BH9" s="112">
        <f>IFERROR(BG9/BE9,"-")</f>
        <v>0</v>
      </c>
      <c r="BI9" s="113"/>
      <c r="BJ9" s="114">
        <f>IFERROR(BI9/BE9,"-")</f>
        <v>0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80</v>
      </c>
      <c r="C10" s="347" t="s">
        <v>81</v>
      </c>
      <c r="D10" s="347" t="s">
        <v>82</v>
      </c>
      <c r="E10" s="347"/>
      <c r="F10" s="347" t="s">
        <v>83</v>
      </c>
      <c r="G10" s="88" t="s">
        <v>84</v>
      </c>
      <c r="H10" s="88" t="s">
        <v>85</v>
      </c>
      <c r="I10" s="348" t="s">
        <v>86</v>
      </c>
      <c r="J10" s="330">
        <v>35000</v>
      </c>
      <c r="K10" s="79">
        <v>0</v>
      </c>
      <c r="L10" s="79">
        <v>0</v>
      </c>
      <c r="M10" s="79">
        <v>2</v>
      </c>
      <c r="N10" s="89">
        <v>0</v>
      </c>
      <c r="O10" s="90">
        <v>0</v>
      </c>
      <c r="P10" s="91">
        <f>N10+O10</f>
        <v>0</v>
      </c>
      <c r="Q10" s="80">
        <f>IFERROR(P10/M10,"-")</f>
        <v>0</v>
      </c>
      <c r="R10" s="79">
        <v>0</v>
      </c>
      <c r="S10" s="79">
        <v>0</v>
      </c>
      <c r="T10" s="80" t="str">
        <f>IFERROR(R10/(P10),"-")</f>
        <v>-</v>
      </c>
      <c r="U10" s="336" t="str">
        <f>IFERROR(J10/SUM(N10:O11),"-")</f>
        <v>-</v>
      </c>
      <c r="V10" s="82">
        <v>0</v>
      </c>
      <c r="W10" s="80" t="str">
        <f>IF(P10=0,"-",V10/P10)</f>
        <v>-</v>
      </c>
      <c r="X10" s="335">
        <v>0</v>
      </c>
      <c r="Y10" s="336" t="str">
        <f>IFERROR(X10/P10,"-")</f>
        <v>-</v>
      </c>
      <c r="Z10" s="336" t="str">
        <f>IFERROR(X10/V10,"-")</f>
        <v>-</v>
      </c>
      <c r="AA10" s="330">
        <f>SUM(X10:X11)-SUM(J10:J11)</f>
        <v>-35000</v>
      </c>
      <c r="AB10" s="83">
        <f>SUM(X10:X11)/SUM(J10:J11)</f>
        <v>0</v>
      </c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87</v>
      </c>
      <c r="C11" s="347"/>
      <c r="D11" s="347"/>
      <c r="E11" s="347"/>
      <c r="F11" s="347" t="s">
        <v>72</v>
      </c>
      <c r="G11" s="88"/>
      <c r="H11" s="88"/>
      <c r="I11" s="88"/>
      <c r="J11" s="330"/>
      <c r="K11" s="79">
        <v>6</v>
      </c>
      <c r="L11" s="79">
        <v>3</v>
      </c>
      <c r="M11" s="79">
        <v>0</v>
      </c>
      <c r="N11" s="89">
        <v>0</v>
      </c>
      <c r="O11" s="90">
        <v>0</v>
      </c>
      <c r="P11" s="91">
        <f>N11+O11</f>
        <v>0</v>
      </c>
      <c r="Q11" s="80" t="str">
        <f>IFERROR(P11/M11,"-")</f>
        <v>-</v>
      </c>
      <c r="R11" s="79">
        <v>0</v>
      </c>
      <c r="S11" s="79">
        <v>0</v>
      </c>
      <c r="T11" s="80" t="str">
        <f>IFERROR(R11/(P11),"-")</f>
        <v>-</v>
      </c>
      <c r="U11" s="336"/>
      <c r="V11" s="82">
        <v>0</v>
      </c>
      <c r="W11" s="80" t="str">
        <f>IF(P11=0,"-",V11/P11)</f>
        <v>-</v>
      </c>
      <c r="X11" s="335">
        <v>0</v>
      </c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</v>
      </c>
      <c r="B12" s="347" t="s">
        <v>88</v>
      </c>
      <c r="C12" s="347" t="s">
        <v>81</v>
      </c>
      <c r="D12" s="347" t="s">
        <v>89</v>
      </c>
      <c r="E12" s="347"/>
      <c r="F12" s="347" t="s">
        <v>83</v>
      </c>
      <c r="G12" s="88" t="s">
        <v>90</v>
      </c>
      <c r="H12" s="88" t="s">
        <v>85</v>
      </c>
      <c r="I12" s="88" t="s">
        <v>70</v>
      </c>
      <c r="J12" s="330">
        <v>35000</v>
      </c>
      <c r="K12" s="79">
        <v>0</v>
      </c>
      <c r="L12" s="79">
        <v>0</v>
      </c>
      <c r="M12" s="79">
        <v>0</v>
      </c>
      <c r="N12" s="89">
        <v>0</v>
      </c>
      <c r="O12" s="90">
        <v>0</v>
      </c>
      <c r="P12" s="91">
        <f>N12+O12</f>
        <v>0</v>
      </c>
      <c r="Q12" s="80" t="str">
        <f>IFERROR(P12/M12,"-")</f>
        <v>-</v>
      </c>
      <c r="R12" s="79">
        <v>0</v>
      </c>
      <c r="S12" s="79">
        <v>0</v>
      </c>
      <c r="T12" s="80" t="str">
        <f>IFERROR(R12/(P12),"-")</f>
        <v>-</v>
      </c>
      <c r="U12" s="336" t="str">
        <f>IFERROR(J12/SUM(N12:O13),"-")</f>
        <v>-</v>
      </c>
      <c r="V12" s="82">
        <v>0</v>
      </c>
      <c r="W12" s="80" t="str">
        <f>IF(P12=0,"-",V12/P12)</f>
        <v>-</v>
      </c>
      <c r="X12" s="335">
        <v>0</v>
      </c>
      <c r="Y12" s="336" t="str">
        <f>IFERROR(X12/P12,"-")</f>
        <v>-</v>
      </c>
      <c r="Z12" s="336" t="str">
        <f>IFERROR(X12/V12,"-")</f>
        <v>-</v>
      </c>
      <c r="AA12" s="330">
        <f>SUM(X12:X13)-SUM(J12:J13)</f>
        <v>-35000</v>
      </c>
      <c r="AB12" s="83">
        <f>SUM(X12:X13)/SUM(J12:J13)</f>
        <v>0</v>
      </c>
      <c r="AC12" s="77"/>
      <c r="AD12" s="92"/>
      <c r="AE12" s="93" t="str">
        <f>IF(P12=0,"",IF(AD12=0,"",(AD12/P12)))</f>
        <v/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 t="str">
        <f>IF(P12=0,"",IF(AM12=0,"",(AM12/P12)))</f>
        <v/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 t="str">
        <f>IF(P12=0,"",IF(AV12=0,"",(AV12/P12)))</f>
        <v/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 t="str">
        <f>IF(P12=0,"",IF(BE12=0,"",(BE12/P12)))</f>
        <v/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 t="str">
        <f>IF(P12=0,"",IF(BN12=0,"",(BN12/P12)))</f>
        <v/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 t="str">
        <f>IF(P12=0,"",IF(BW12=0,"",(BW12/P12)))</f>
        <v/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 t="str">
        <f>IF(P12=0,"",IF(CF12=0,"",(CF12/P12)))</f>
        <v/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91</v>
      </c>
      <c r="C13" s="347"/>
      <c r="D13" s="347"/>
      <c r="E13" s="347"/>
      <c r="F13" s="347" t="s">
        <v>72</v>
      </c>
      <c r="G13" s="88"/>
      <c r="H13" s="88"/>
      <c r="I13" s="88"/>
      <c r="J13" s="330"/>
      <c r="K13" s="79">
        <v>7</v>
      </c>
      <c r="L13" s="79">
        <v>5</v>
      </c>
      <c r="M13" s="79">
        <v>0</v>
      </c>
      <c r="N13" s="89">
        <v>0</v>
      </c>
      <c r="O13" s="90">
        <v>0</v>
      </c>
      <c r="P13" s="91">
        <f>N13+O13</f>
        <v>0</v>
      </c>
      <c r="Q13" s="80" t="str">
        <f>IFERROR(P13/M13,"-")</f>
        <v>-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>
        <f>AB14</f>
        <v>0</v>
      </c>
      <c r="B14" s="347" t="s">
        <v>92</v>
      </c>
      <c r="C14" s="347" t="s">
        <v>64</v>
      </c>
      <c r="D14" s="347" t="s">
        <v>93</v>
      </c>
      <c r="E14" s="347"/>
      <c r="F14" s="347" t="s">
        <v>94</v>
      </c>
      <c r="G14" s="88" t="s">
        <v>95</v>
      </c>
      <c r="H14" s="88" t="s">
        <v>96</v>
      </c>
      <c r="I14" s="88" t="s">
        <v>97</v>
      </c>
      <c r="J14" s="330">
        <v>125000</v>
      </c>
      <c r="K14" s="79">
        <v>0</v>
      </c>
      <c r="L14" s="79">
        <v>0</v>
      </c>
      <c r="M14" s="79">
        <v>1</v>
      </c>
      <c r="N14" s="89">
        <v>1</v>
      </c>
      <c r="O14" s="90">
        <v>0</v>
      </c>
      <c r="P14" s="91">
        <f>N14+O14</f>
        <v>1</v>
      </c>
      <c r="Q14" s="80">
        <f>IFERROR(P14/M14,"-")</f>
        <v>1</v>
      </c>
      <c r="R14" s="79">
        <v>1</v>
      </c>
      <c r="S14" s="79">
        <v>0</v>
      </c>
      <c r="T14" s="80">
        <f>IFERROR(R14/(P14),"-")</f>
        <v>1</v>
      </c>
      <c r="U14" s="336">
        <f>IFERROR(J14/SUM(N14:O15),"-")</f>
        <v>125000</v>
      </c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>
        <f>SUM(X14:X15)-SUM(J14:J15)</f>
        <v>-125000</v>
      </c>
      <c r="AB14" s="83">
        <f>SUM(X14:X15)/SUM(J14:J15)</f>
        <v>0</v>
      </c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>
        <v>1</v>
      </c>
      <c r="AN14" s="99">
        <f>IF(P14=0,"",IF(AM14=0,"",(AM14/P14)))</f>
        <v>1</v>
      </c>
      <c r="AO14" s="98"/>
      <c r="AP14" s="100">
        <f>IFERROR(AO14/AM14,"-")</f>
        <v>0</v>
      </c>
      <c r="AQ14" s="101"/>
      <c r="AR14" s="102">
        <f>IFERROR(AQ14/AM14,"-")</f>
        <v>0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/>
      <c r="BO14" s="118">
        <f>IF(P14=0,"",IF(BN14=0,"",(BN14/P14)))</f>
        <v>0</v>
      </c>
      <c r="BP14" s="119"/>
      <c r="BQ14" s="120" t="str">
        <f>IFERROR(BP14/BN14,"-")</f>
        <v>-</v>
      </c>
      <c r="BR14" s="121"/>
      <c r="BS14" s="122" t="str">
        <f>IFERROR(BR14/BN14,"-")</f>
        <v>-</v>
      </c>
      <c r="BT14" s="123"/>
      <c r="BU14" s="123"/>
      <c r="BV14" s="123"/>
      <c r="BW14" s="124"/>
      <c r="BX14" s="125">
        <f>IF(P14=0,"",IF(BW14=0,"",(BW14/P14)))</f>
        <v>0</v>
      </c>
      <c r="BY14" s="126"/>
      <c r="BZ14" s="127" t="str">
        <f>IFERROR(BY14/BW14,"-")</f>
        <v>-</v>
      </c>
      <c r="CA14" s="128"/>
      <c r="CB14" s="129" t="str">
        <f>IFERROR(CA14/BW14,"-")</f>
        <v>-</v>
      </c>
      <c r="CC14" s="130"/>
      <c r="CD14" s="130"/>
      <c r="CE14" s="130"/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98</v>
      </c>
      <c r="C15" s="347"/>
      <c r="D15" s="347"/>
      <c r="E15" s="347"/>
      <c r="F15" s="347" t="s">
        <v>72</v>
      </c>
      <c r="G15" s="88"/>
      <c r="H15" s="88"/>
      <c r="I15" s="88"/>
      <c r="J15" s="330"/>
      <c r="K15" s="79">
        <v>0</v>
      </c>
      <c r="L15" s="79">
        <v>0</v>
      </c>
      <c r="M15" s="79">
        <v>0</v>
      </c>
      <c r="N15" s="89">
        <v>0</v>
      </c>
      <c r="O15" s="90">
        <v>0</v>
      </c>
      <c r="P15" s="91">
        <f>N15+O15</f>
        <v>0</v>
      </c>
      <c r="Q15" s="80" t="str">
        <f>IFERROR(P15/M15,"-")</f>
        <v>-</v>
      </c>
      <c r="R15" s="79">
        <v>0</v>
      </c>
      <c r="S15" s="79">
        <v>0</v>
      </c>
      <c r="T15" s="80" t="str">
        <f>IFERROR(R15/(P15),"-")</f>
        <v>-</v>
      </c>
      <c r="U15" s="336"/>
      <c r="V15" s="82">
        <v>0</v>
      </c>
      <c r="W15" s="80" t="str">
        <f>IF(P15=0,"-",V15/P15)</f>
        <v>-</v>
      </c>
      <c r="X15" s="335">
        <v>0</v>
      </c>
      <c r="Y15" s="336" t="str">
        <f>IFERROR(X15/P15,"-")</f>
        <v>-</v>
      </c>
      <c r="Z15" s="336" t="str">
        <f>IFERROR(X15/V15,"-")</f>
        <v>-</v>
      </c>
      <c r="AA15" s="330"/>
      <c r="AB15" s="83"/>
      <c r="AC15" s="77"/>
      <c r="AD15" s="92"/>
      <c r="AE15" s="93" t="str">
        <f>IF(P15=0,"",IF(AD15=0,"",(AD15/P15)))</f>
        <v/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 t="str">
        <f>IF(P15=0,"",IF(AM15=0,"",(AM15/P15)))</f>
        <v/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 t="str">
        <f>IF(P15=0,"",IF(AV15=0,"",(AV15/P15)))</f>
        <v/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 t="str">
        <f>IF(P15=0,"",IF(BE15=0,"",(BE15/P15)))</f>
        <v/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 t="str">
        <f>IF(P15=0,"",IF(BN15=0,"",(BN15/P15)))</f>
        <v/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 t="str">
        <f>IF(P15=0,"",IF(BW15=0,"",(BW15/P15)))</f>
        <v/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/>
      <c r="CG15" s="132" t="str">
        <f>IF(P15=0,"",IF(CF15=0,"",(CF15/P15)))</f>
        <v/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>
        <f>AB16</f>
        <v>0</v>
      </c>
      <c r="B16" s="347" t="s">
        <v>99</v>
      </c>
      <c r="C16" s="347" t="s">
        <v>74</v>
      </c>
      <c r="D16" s="347" t="s">
        <v>75</v>
      </c>
      <c r="E16" s="347"/>
      <c r="F16" s="347" t="s">
        <v>100</v>
      </c>
      <c r="G16" s="88" t="s">
        <v>101</v>
      </c>
      <c r="H16" s="88" t="s">
        <v>69</v>
      </c>
      <c r="I16" s="88" t="s">
        <v>102</v>
      </c>
      <c r="J16" s="330">
        <v>45000</v>
      </c>
      <c r="K16" s="79">
        <v>0</v>
      </c>
      <c r="L16" s="79">
        <v>0</v>
      </c>
      <c r="M16" s="79">
        <v>1</v>
      </c>
      <c r="N16" s="89">
        <v>0</v>
      </c>
      <c r="O16" s="90">
        <v>0</v>
      </c>
      <c r="P16" s="91">
        <f>N16+O16</f>
        <v>0</v>
      </c>
      <c r="Q16" s="80">
        <f>IFERROR(P16/M16,"-")</f>
        <v>0</v>
      </c>
      <c r="R16" s="79">
        <v>0</v>
      </c>
      <c r="S16" s="79">
        <v>0</v>
      </c>
      <c r="T16" s="80" t="str">
        <f>IFERROR(R16/(P16),"-")</f>
        <v>-</v>
      </c>
      <c r="U16" s="336" t="str">
        <f>IFERROR(J16/SUM(N16:O17),"-")</f>
        <v>-</v>
      </c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>
        <f>SUM(X16:X17)-SUM(J16:J17)</f>
        <v>-45000</v>
      </c>
      <c r="AB16" s="83">
        <f>SUM(X16:X17)/SUM(J16:J17)</f>
        <v>0</v>
      </c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103</v>
      </c>
      <c r="C17" s="347"/>
      <c r="D17" s="347"/>
      <c r="E17" s="347"/>
      <c r="F17" s="347" t="s">
        <v>72</v>
      </c>
      <c r="G17" s="88"/>
      <c r="H17" s="88"/>
      <c r="I17" s="88"/>
      <c r="J17" s="330"/>
      <c r="K17" s="79">
        <v>0</v>
      </c>
      <c r="L17" s="79">
        <v>0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30"/>
      <c r="B18" s="85"/>
      <c r="C18" s="86"/>
      <c r="D18" s="86"/>
      <c r="E18" s="86"/>
      <c r="F18" s="87"/>
      <c r="G18" s="88"/>
      <c r="H18" s="88"/>
      <c r="I18" s="88"/>
      <c r="J18" s="331"/>
      <c r="K18" s="34"/>
      <c r="L18" s="34"/>
      <c r="M18" s="31"/>
      <c r="N18" s="23"/>
      <c r="O18" s="23"/>
      <c r="P18" s="23"/>
      <c r="Q18" s="32"/>
      <c r="R18" s="32"/>
      <c r="S18" s="23"/>
      <c r="T18" s="32"/>
      <c r="U18" s="337"/>
      <c r="V18" s="25"/>
      <c r="W18" s="25"/>
      <c r="X18" s="337"/>
      <c r="Y18" s="337"/>
      <c r="Z18" s="337"/>
      <c r="AA18" s="337"/>
      <c r="AB18" s="33"/>
      <c r="AC18" s="57"/>
      <c r="AD18" s="61"/>
      <c r="AE18" s="62"/>
      <c r="AF18" s="61"/>
      <c r="AG18" s="65"/>
      <c r="AH18" s="66"/>
      <c r="AI18" s="67"/>
      <c r="AJ18" s="68"/>
      <c r="AK18" s="68"/>
      <c r="AL18" s="68"/>
      <c r="AM18" s="61"/>
      <c r="AN18" s="62"/>
      <c r="AO18" s="61"/>
      <c r="AP18" s="65"/>
      <c r="AQ18" s="66"/>
      <c r="AR18" s="67"/>
      <c r="AS18" s="68"/>
      <c r="AT18" s="68"/>
      <c r="AU18" s="68"/>
      <c r="AV18" s="61"/>
      <c r="AW18" s="62"/>
      <c r="AX18" s="61"/>
      <c r="AY18" s="65"/>
      <c r="AZ18" s="66"/>
      <c r="BA18" s="67"/>
      <c r="BB18" s="68"/>
      <c r="BC18" s="68"/>
      <c r="BD18" s="68"/>
      <c r="BE18" s="61"/>
      <c r="BF18" s="62"/>
      <c r="BG18" s="61"/>
      <c r="BH18" s="65"/>
      <c r="BI18" s="66"/>
      <c r="BJ18" s="67"/>
      <c r="BK18" s="68"/>
      <c r="BL18" s="68"/>
      <c r="BM18" s="68"/>
      <c r="BN18" s="63"/>
      <c r="BO18" s="64"/>
      <c r="BP18" s="61"/>
      <c r="BQ18" s="65"/>
      <c r="BR18" s="66"/>
      <c r="BS18" s="67"/>
      <c r="BT18" s="68"/>
      <c r="BU18" s="68"/>
      <c r="BV18" s="68"/>
      <c r="BW18" s="63"/>
      <c r="BX18" s="64"/>
      <c r="BY18" s="61"/>
      <c r="BZ18" s="65"/>
      <c r="CA18" s="66"/>
      <c r="CB18" s="67"/>
      <c r="CC18" s="68"/>
      <c r="CD18" s="68"/>
      <c r="CE18" s="68"/>
      <c r="CF18" s="63"/>
      <c r="CG18" s="64"/>
      <c r="CH18" s="61"/>
      <c r="CI18" s="65"/>
      <c r="CJ18" s="66"/>
      <c r="CK18" s="67"/>
      <c r="CL18" s="68"/>
      <c r="CM18" s="68"/>
      <c r="CN18" s="68"/>
      <c r="CO18" s="69"/>
      <c r="CP18" s="66"/>
      <c r="CQ18" s="66"/>
      <c r="CR18" s="66"/>
      <c r="CS18" s="70"/>
    </row>
    <row r="19" spans="1:98">
      <c r="A19" s="30"/>
      <c r="B19" s="37"/>
      <c r="C19" s="21"/>
      <c r="D19" s="21"/>
      <c r="E19" s="21"/>
      <c r="F19" s="22"/>
      <c r="G19" s="36"/>
      <c r="H19" s="36"/>
      <c r="I19" s="73"/>
      <c r="J19" s="332"/>
      <c r="K19" s="34"/>
      <c r="L19" s="34"/>
      <c r="M19" s="31"/>
      <c r="N19" s="23"/>
      <c r="O19" s="23"/>
      <c r="P19" s="23"/>
      <c r="Q19" s="32"/>
      <c r="R19" s="32"/>
      <c r="S19" s="23"/>
      <c r="T19" s="32"/>
      <c r="U19" s="337"/>
      <c r="V19" s="25"/>
      <c r="W19" s="25"/>
      <c r="X19" s="337"/>
      <c r="Y19" s="337"/>
      <c r="Z19" s="337"/>
      <c r="AA19" s="337"/>
      <c r="AB19" s="33"/>
      <c r="AC19" s="59"/>
      <c r="AD19" s="61"/>
      <c r="AE19" s="62"/>
      <c r="AF19" s="61"/>
      <c r="AG19" s="65"/>
      <c r="AH19" s="66"/>
      <c r="AI19" s="67"/>
      <c r="AJ19" s="68"/>
      <c r="AK19" s="68"/>
      <c r="AL19" s="68"/>
      <c r="AM19" s="61"/>
      <c r="AN19" s="62"/>
      <c r="AO19" s="61"/>
      <c r="AP19" s="65"/>
      <c r="AQ19" s="66"/>
      <c r="AR19" s="67"/>
      <c r="AS19" s="68"/>
      <c r="AT19" s="68"/>
      <c r="AU19" s="68"/>
      <c r="AV19" s="61"/>
      <c r="AW19" s="62"/>
      <c r="AX19" s="61"/>
      <c r="AY19" s="65"/>
      <c r="AZ19" s="66"/>
      <c r="BA19" s="67"/>
      <c r="BB19" s="68"/>
      <c r="BC19" s="68"/>
      <c r="BD19" s="68"/>
      <c r="BE19" s="61"/>
      <c r="BF19" s="62"/>
      <c r="BG19" s="61"/>
      <c r="BH19" s="65"/>
      <c r="BI19" s="66"/>
      <c r="BJ19" s="67"/>
      <c r="BK19" s="68"/>
      <c r="BL19" s="68"/>
      <c r="BM19" s="68"/>
      <c r="BN19" s="63"/>
      <c r="BO19" s="64"/>
      <c r="BP19" s="61"/>
      <c r="BQ19" s="65"/>
      <c r="BR19" s="66"/>
      <c r="BS19" s="67"/>
      <c r="BT19" s="68"/>
      <c r="BU19" s="68"/>
      <c r="BV19" s="68"/>
      <c r="BW19" s="63"/>
      <c r="BX19" s="64"/>
      <c r="BY19" s="61"/>
      <c r="BZ19" s="65"/>
      <c r="CA19" s="66"/>
      <c r="CB19" s="67"/>
      <c r="CC19" s="68"/>
      <c r="CD19" s="68"/>
      <c r="CE19" s="68"/>
      <c r="CF19" s="63"/>
      <c r="CG19" s="64"/>
      <c r="CH19" s="61"/>
      <c r="CI19" s="65"/>
      <c r="CJ19" s="66"/>
      <c r="CK19" s="67"/>
      <c r="CL19" s="68"/>
      <c r="CM19" s="68"/>
      <c r="CN19" s="68"/>
      <c r="CO19" s="69"/>
      <c r="CP19" s="66"/>
      <c r="CQ19" s="66"/>
      <c r="CR19" s="66"/>
      <c r="CS19" s="70"/>
    </row>
    <row r="20" spans="1:98">
      <c r="A20" s="19">
        <f>AB20</f>
        <v>0.031113402061856</v>
      </c>
      <c r="B20" s="39"/>
      <c r="C20" s="39"/>
      <c r="D20" s="39"/>
      <c r="E20" s="39"/>
      <c r="F20" s="39"/>
      <c r="G20" s="40" t="s">
        <v>104</v>
      </c>
      <c r="H20" s="40"/>
      <c r="I20" s="40"/>
      <c r="J20" s="333">
        <f>SUM(J6:J19)</f>
        <v>485000</v>
      </c>
      <c r="K20" s="41">
        <f>SUM(K6:K19)</f>
        <v>56</v>
      </c>
      <c r="L20" s="41">
        <f>SUM(L6:L19)</f>
        <v>27</v>
      </c>
      <c r="M20" s="41">
        <f>SUM(M6:M19)</f>
        <v>53</v>
      </c>
      <c r="N20" s="41">
        <f>SUM(N6:N19)</f>
        <v>10</v>
      </c>
      <c r="O20" s="41">
        <f>SUM(O6:O19)</f>
        <v>0</v>
      </c>
      <c r="P20" s="41">
        <f>SUM(P6:P19)</f>
        <v>10</v>
      </c>
      <c r="Q20" s="42">
        <f>IFERROR(P20/M20,"-")</f>
        <v>0.18867924528302</v>
      </c>
      <c r="R20" s="76">
        <f>SUM(R6:R19)</f>
        <v>6</v>
      </c>
      <c r="S20" s="76">
        <f>SUM(S6:S19)</f>
        <v>1</v>
      </c>
      <c r="T20" s="42">
        <f>IFERROR(R20/P20,"-")</f>
        <v>0.6</v>
      </c>
      <c r="U20" s="338">
        <f>IFERROR(J20/P20,"-")</f>
        <v>48500</v>
      </c>
      <c r="V20" s="44">
        <f>SUM(V6:V19)</f>
        <v>3</v>
      </c>
      <c r="W20" s="42">
        <f>IFERROR(V20/P20,"-")</f>
        <v>0.3</v>
      </c>
      <c r="X20" s="333">
        <f>SUM(X6:X19)</f>
        <v>15090</v>
      </c>
      <c r="Y20" s="333">
        <f>IFERROR(X20/P20,"-")</f>
        <v>1509</v>
      </c>
      <c r="Z20" s="333">
        <f>IFERROR(X20/V20,"-")</f>
        <v>5030</v>
      </c>
      <c r="AA20" s="333">
        <f>X20-J20</f>
        <v>-469910</v>
      </c>
      <c r="AB20" s="45">
        <f>X20/J20</f>
        <v>0.031113402061856</v>
      </c>
      <c r="AC20" s="58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22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105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106</v>
      </c>
      <c r="C6" s="347"/>
      <c r="D6" s="347"/>
      <c r="E6" s="347"/>
      <c r="F6" s="347" t="s">
        <v>83</v>
      </c>
      <c r="G6" s="88" t="s">
        <v>107</v>
      </c>
      <c r="H6" s="88" t="s">
        <v>108</v>
      </c>
      <c r="I6" s="88" t="s">
        <v>109</v>
      </c>
      <c r="J6" s="330">
        <v>135000</v>
      </c>
      <c r="K6" s="79">
        <v>3</v>
      </c>
      <c r="L6" s="79">
        <v>0</v>
      </c>
      <c r="M6" s="79">
        <v>6</v>
      </c>
      <c r="N6" s="89">
        <v>2</v>
      </c>
      <c r="O6" s="90">
        <v>0</v>
      </c>
      <c r="P6" s="91">
        <f>N6+O6</f>
        <v>2</v>
      </c>
      <c r="Q6" s="80">
        <f>IFERROR(P6/M6,"-")</f>
        <v>0.33333333333333</v>
      </c>
      <c r="R6" s="79">
        <v>1</v>
      </c>
      <c r="S6" s="79">
        <v>0</v>
      </c>
      <c r="T6" s="80">
        <f>IFERROR(R6/(P6),"-")</f>
        <v>0.5</v>
      </c>
      <c r="U6" s="336">
        <f>IFERROR(J6/SUM(N6:O7),"-")</f>
        <v>67500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SUM(X6:X7)-SUM(J6:J7)</f>
        <v>-135000</v>
      </c>
      <c r="AB6" s="83">
        <f>SUM(X6:X7)/SUM(J6:J7)</f>
        <v>0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1</v>
      </c>
      <c r="BF6" s="111">
        <f>IF(P6=0,"",IF(BE6=0,"",(BE6/P6)))</f>
        <v>0.5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1</v>
      </c>
      <c r="BO6" s="118">
        <f>IF(P6=0,"",IF(BN6=0,"",(BN6/P6)))</f>
        <v>0.5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/>
      <c r="BX6" s="125">
        <f>IF(P6=0,"",IF(BW6=0,"",(BW6/P6)))</f>
        <v>0</v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110</v>
      </c>
      <c r="C7" s="347"/>
      <c r="D7" s="347"/>
      <c r="E7" s="347"/>
      <c r="F7" s="347" t="s">
        <v>83</v>
      </c>
      <c r="G7" s="88"/>
      <c r="H7" s="88"/>
      <c r="I7" s="88" t="s">
        <v>111</v>
      </c>
      <c r="J7" s="330"/>
      <c r="K7" s="79">
        <v>0</v>
      </c>
      <c r="L7" s="79">
        <v>0</v>
      </c>
      <c r="M7" s="79">
        <v>82</v>
      </c>
      <c r="N7" s="89">
        <v>0</v>
      </c>
      <c r="O7" s="90">
        <v>0</v>
      </c>
      <c r="P7" s="91">
        <f>N7+O7</f>
        <v>0</v>
      </c>
      <c r="Q7" s="80">
        <f>IFERROR(P7/M7,"-")</f>
        <v>0</v>
      </c>
      <c r="R7" s="79">
        <v>0</v>
      </c>
      <c r="S7" s="79">
        <v>0</v>
      </c>
      <c r="T7" s="80" t="str">
        <f>IFERROR(R7/(P7),"-")</f>
        <v>-</v>
      </c>
      <c r="U7" s="336"/>
      <c r="V7" s="82">
        <v>0</v>
      </c>
      <c r="W7" s="80" t="str">
        <f>IF(P7=0,"-",V7/P7)</f>
        <v>-</v>
      </c>
      <c r="X7" s="335">
        <v>0</v>
      </c>
      <c r="Y7" s="336" t="str">
        <f>IFERROR(X7/P7,"-")</f>
        <v>-</v>
      </c>
      <c r="Z7" s="336" t="str">
        <f>IFERROR(X7/V7,"-")</f>
        <v>-</v>
      </c>
      <c r="AA7" s="330"/>
      <c r="AB7" s="83"/>
      <c r="AC7" s="77"/>
      <c r="AD7" s="92"/>
      <c r="AE7" s="93" t="str">
        <f>IF(P7=0,"",IF(AD7=0,"",(AD7/P7)))</f>
        <v/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 t="str">
        <f>IF(P7=0,"",IF(AM7=0,"",(AM7/P7)))</f>
        <v/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 t="str">
        <f>IF(P7=0,"",IF(AV7=0,"",(AV7/P7)))</f>
        <v/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 t="str">
        <f>IF(P7=0,"",IF(BE7=0,"",(BE7/P7)))</f>
        <v/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 t="str">
        <f>IF(P7=0,"",IF(BN7=0,"",(BN7/P7)))</f>
        <v/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/>
      <c r="BX7" s="125" t="str">
        <f>IF(P7=0,"",IF(BW7=0,"",(BW7/P7)))</f>
        <v/>
      </c>
      <c r="BY7" s="126"/>
      <c r="BZ7" s="127" t="str">
        <f>IFERROR(BY7/BW7,"-")</f>
        <v>-</v>
      </c>
      <c r="CA7" s="128"/>
      <c r="CB7" s="129" t="str">
        <f>IFERROR(CA7/BW7,"-")</f>
        <v>-</v>
      </c>
      <c r="CC7" s="130"/>
      <c r="CD7" s="130"/>
      <c r="CE7" s="130"/>
      <c r="CF7" s="131"/>
      <c r="CG7" s="132" t="str">
        <f>IF(P7=0,"",IF(CF7=0,"",(CF7/P7)))</f>
        <v/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112</v>
      </c>
      <c r="C8" s="347"/>
      <c r="D8" s="347"/>
      <c r="E8" s="347"/>
      <c r="F8" s="347" t="s">
        <v>83</v>
      </c>
      <c r="G8" s="88" t="s">
        <v>113</v>
      </c>
      <c r="H8" s="88" t="s">
        <v>108</v>
      </c>
      <c r="I8" s="88" t="s">
        <v>109</v>
      </c>
      <c r="J8" s="330">
        <v>135000</v>
      </c>
      <c r="K8" s="79">
        <v>3</v>
      </c>
      <c r="L8" s="79">
        <v>0</v>
      </c>
      <c r="M8" s="79">
        <v>51</v>
      </c>
      <c r="N8" s="89">
        <v>2</v>
      </c>
      <c r="O8" s="90">
        <v>0</v>
      </c>
      <c r="P8" s="91">
        <f>N8+O8</f>
        <v>2</v>
      </c>
      <c r="Q8" s="80">
        <f>IFERROR(P8/M8,"-")</f>
        <v>0.03921568627451</v>
      </c>
      <c r="R8" s="79">
        <v>2</v>
      </c>
      <c r="S8" s="79">
        <v>0</v>
      </c>
      <c r="T8" s="80">
        <f>IFERROR(R8/(P8),"-")</f>
        <v>1</v>
      </c>
      <c r="U8" s="336">
        <f>IFERROR(J8/SUM(N8:O9),"-")</f>
        <v>67500</v>
      </c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>
        <f>SUM(X8:X9)-SUM(J8:J9)</f>
        <v>-135000</v>
      </c>
      <c r="AB8" s="83">
        <f>SUM(X8:X9)/SUM(J8:J9)</f>
        <v>0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>
        <v>1</v>
      </c>
      <c r="BO8" s="118">
        <f>IF(P8=0,"",IF(BN8=0,"",(BN8/P8)))</f>
        <v>0.5</v>
      </c>
      <c r="BP8" s="119"/>
      <c r="BQ8" s="120">
        <f>IFERROR(BP8/BN8,"-")</f>
        <v>0</v>
      </c>
      <c r="BR8" s="121"/>
      <c r="BS8" s="122">
        <f>IFERROR(BR8/BN8,"-")</f>
        <v>0</v>
      </c>
      <c r="BT8" s="123"/>
      <c r="BU8" s="123"/>
      <c r="BV8" s="123"/>
      <c r="BW8" s="124">
        <v>1</v>
      </c>
      <c r="BX8" s="125">
        <f>IF(P8=0,"",IF(BW8=0,"",(BW8/P8)))</f>
        <v>0.5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114</v>
      </c>
      <c r="C9" s="347"/>
      <c r="D9" s="347"/>
      <c r="E9" s="347"/>
      <c r="F9" s="347" t="s">
        <v>83</v>
      </c>
      <c r="G9" s="88"/>
      <c r="H9" s="88"/>
      <c r="I9" s="88" t="s">
        <v>111</v>
      </c>
      <c r="J9" s="330"/>
      <c r="K9" s="79">
        <v>0</v>
      </c>
      <c r="L9" s="79">
        <v>0</v>
      </c>
      <c r="M9" s="79">
        <v>72</v>
      </c>
      <c r="N9" s="89">
        <v>0</v>
      </c>
      <c r="O9" s="90">
        <v>0</v>
      </c>
      <c r="P9" s="91">
        <f>N9+O9</f>
        <v>0</v>
      </c>
      <c r="Q9" s="80">
        <f>IFERROR(P9/M9,"-")</f>
        <v>0</v>
      </c>
      <c r="R9" s="79">
        <v>0</v>
      </c>
      <c r="S9" s="79">
        <v>0</v>
      </c>
      <c r="T9" s="80" t="str">
        <f>IFERROR(R9/(P9),"-")</f>
        <v>-</v>
      </c>
      <c r="U9" s="336"/>
      <c r="V9" s="82">
        <v>0</v>
      </c>
      <c r="W9" s="80" t="str">
        <f>IF(P9=0,"-",V9/P9)</f>
        <v>-</v>
      </c>
      <c r="X9" s="335">
        <v>0</v>
      </c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</v>
      </c>
      <c r="B10" s="347" t="s">
        <v>115</v>
      </c>
      <c r="C10" s="347"/>
      <c r="D10" s="347"/>
      <c r="E10" s="347"/>
      <c r="F10" s="347" t="s">
        <v>116</v>
      </c>
      <c r="G10" s="88" t="s">
        <v>117</v>
      </c>
      <c r="H10" s="88" t="s">
        <v>118</v>
      </c>
      <c r="I10" s="88" t="s">
        <v>109</v>
      </c>
      <c r="J10" s="330">
        <v>275000</v>
      </c>
      <c r="K10" s="79">
        <v>1</v>
      </c>
      <c r="L10" s="79">
        <v>0</v>
      </c>
      <c r="M10" s="79">
        <v>7</v>
      </c>
      <c r="N10" s="89">
        <v>0</v>
      </c>
      <c r="O10" s="90">
        <v>0</v>
      </c>
      <c r="P10" s="91">
        <f>N10+O10</f>
        <v>0</v>
      </c>
      <c r="Q10" s="80">
        <f>IFERROR(P10/M10,"-")</f>
        <v>0</v>
      </c>
      <c r="R10" s="79">
        <v>0</v>
      </c>
      <c r="S10" s="79">
        <v>0</v>
      </c>
      <c r="T10" s="80" t="str">
        <f>IFERROR(R10/(P10),"-")</f>
        <v>-</v>
      </c>
      <c r="U10" s="336">
        <f>IFERROR(J10/SUM(N10:O11),"-")</f>
        <v>55000</v>
      </c>
      <c r="V10" s="82">
        <v>0</v>
      </c>
      <c r="W10" s="80" t="str">
        <f>IF(P10=0,"-",V10/P10)</f>
        <v>-</v>
      </c>
      <c r="X10" s="335">
        <v>0</v>
      </c>
      <c r="Y10" s="336" t="str">
        <f>IFERROR(X10/P10,"-")</f>
        <v>-</v>
      </c>
      <c r="Z10" s="336" t="str">
        <f>IFERROR(X10/V10,"-")</f>
        <v>-</v>
      </c>
      <c r="AA10" s="330">
        <f>SUM(X10:X11)-SUM(J10:J11)</f>
        <v>-275000</v>
      </c>
      <c r="AB10" s="83">
        <f>SUM(X10:X11)/SUM(J10:J11)</f>
        <v>0</v>
      </c>
      <c r="AC10" s="77"/>
      <c r="AD10" s="92"/>
      <c r="AE10" s="93" t="str">
        <f>IF(P10=0,"",IF(AD10=0,"",(AD10/P10)))</f>
        <v/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 t="str">
        <f>IF(P10=0,"",IF(AM10=0,"",(AM10/P10)))</f>
        <v/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 t="str">
        <f>IF(P10=0,"",IF(AV10=0,"",(AV10/P10)))</f>
        <v/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 t="str">
        <f>IF(P10=0,"",IF(BE10=0,"",(BE10/P10)))</f>
        <v/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/>
      <c r="BO10" s="118" t="str">
        <f>IF(P10=0,"",IF(BN10=0,"",(BN10/P10)))</f>
        <v/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/>
      <c r="BX10" s="125" t="str">
        <f>IF(P10=0,"",IF(BW10=0,"",(BW10/P10)))</f>
        <v/>
      </c>
      <c r="BY10" s="126"/>
      <c r="BZ10" s="127" t="str">
        <f>IFERROR(BY10/BW10,"-")</f>
        <v>-</v>
      </c>
      <c r="CA10" s="128"/>
      <c r="CB10" s="129" t="str">
        <f>IFERROR(CA10/BW10,"-")</f>
        <v>-</v>
      </c>
      <c r="CC10" s="130"/>
      <c r="CD10" s="130"/>
      <c r="CE10" s="130"/>
      <c r="CF10" s="131"/>
      <c r="CG10" s="132" t="str">
        <f>IF(P10=0,"",IF(CF10=0,"",(CF10/P10)))</f>
        <v/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119</v>
      </c>
      <c r="C11" s="347"/>
      <c r="D11" s="347"/>
      <c r="E11" s="347"/>
      <c r="F11" s="347" t="s">
        <v>76</v>
      </c>
      <c r="G11" s="88"/>
      <c r="H11" s="88"/>
      <c r="I11" s="88" t="s">
        <v>111</v>
      </c>
      <c r="J11" s="330"/>
      <c r="K11" s="79">
        <v>6</v>
      </c>
      <c r="L11" s="79">
        <v>0</v>
      </c>
      <c r="M11" s="79">
        <v>125</v>
      </c>
      <c r="N11" s="89">
        <v>5</v>
      </c>
      <c r="O11" s="90">
        <v>0</v>
      </c>
      <c r="P11" s="91">
        <f>N11+O11</f>
        <v>5</v>
      </c>
      <c r="Q11" s="80">
        <f>IFERROR(P11/M11,"-")</f>
        <v>0.04</v>
      </c>
      <c r="R11" s="79">
        <v>5</v>
      </c>
      <c r="S11" s="79">
        <v>0</v>
      </c>
      <c r="T11" s="80">
        <f>IFERROR(R11/(P11),"-")</f>
        <v>1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>
        <v>1</v>
      </c>
      <c r="AN11" s="99">
        <f>IF(P11=0,"",IF(AM11=0,"",(AM11/P11)))</f>
        <v>0.2</v>
      </c>
      <c r="AO11" s="98"/>
      <c r="AP11" s="100">
        <f>IFERROR(AO11/AM11,"-")</f>
        <v>0</v>
      </c>
      <c r="AQ11" s="101"/>
      <c r="AR11" s="102">
        <f>IFERROR(AQ11/AM11,"-")</f>
        <v>0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>
        <v>1</v>
      </c>
      <c r="BF11" s="111">
        <f>IF(P11=0,"",IF(BE11=0,"",(BE11/P11)))</f>
        <v>0.2</v>
      </c>
      <c r="BG11" s="110"/>
      <c r="BH11" s="112">
        <f>IFERROR(BG11/BE11,"-")</f>
        <v>0</v>
      </c>
      <c r="BI11" s="113"/>
      <c r="BJ11" s="114">
        <f>IFERROR(BI11/BE11,"-")</f>
        <v>0</v>
      </c>
      <c r="BK11" s="115"/>
      <c r="BL11" s="115"/>
      <c r="BM11" s="115"/>
      <c r="BN11" s="117">
        <v>2</v>
      </c>
      <c r="BO11" s="118">
        <f>IF(P11=0,"",IF(BN11=0,"",(BN11/P11)))</f>
        <v>0.4</v>
      </c>
      <c r="BP11" s="119"/>
      <c r="BQ11" s="120">
        <f>IFERROR(BP11/BN11,"-")</f>
        <v>0</v>
      </c>
      <c r="BR11" s="121"/>
      <c r="BS11" s="122">
        <f>IFERROR(BR11/BN11,"-")</f>
        <v>0</v>
      </c>
      <c r="BT11" s="123"/>
      <c r="BU11" s="123"/>
      <c r="BV11" s="123"/>
      <c r="BW11" s="124">
        <v>1</v>
      </c>
      <c r="BX11" s="125">
        <f>IF(P11=0,"",IF(BW11=0,"",(BW11/P11)))</f>
        <v>0.2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 t="str">
        <f>AB12</f>
        <v>0</v>
      </c>
      <c r="B12" s="347" t="s">
        <v>120</v>
      </c>
      <c r="C12" s="347"/>
      <c r="D12" s="347"/>
      <c r="E12" s="347"/>
      <c r="F12" s="347" t="s">
        <v>116</v>
      </c>
      <c r="G12" s="88" t="s">
        <v>121</v>
      </c>
      <c r="H12" s="88" t="s">
        <v>118</v>
      </c>
      <c r="I12" s="88" t="s">
        <v>109</v>
      </c>
      <c r="J12" s="330">
        <v>0</v>
      </c>
      <c r="K12" s="79">
        <v>3</v>
      </c>
      <c r="L12" s="79">
        <v>0</v>
      </c>
      <c r="M12" s="79">
        <v>463</v>
      </c>
      <c r="N12" s="89">
        <v>1</v>
      </c>
      <c r="O12" s="90">
        <v>0</v>
      </c>
      <c r="P12" s="91">
        <f>N12+O12</f>
        <v>1</v>
      </c>
      <c r="Q12" s="80">
        <f>IFERROR(P12/M12,"-")</f>
        <v>0.0021598272138229</v>
      </c>
      <c r="R12" s="79">
        <v>1</v>
      </c>
      <c r="S12" s="79">
        <v>0</v>
      </c>
      <c r="T12" s="80">
        <f>IFERROR(R12/(P12),"-")</f>
        <v>1</v>
      </c>
      <c r="U12" s="336">
        <f>IFERROR(J12/SUM(N12:O13),"-")</f>
        <v>0</v>
      </c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>
        <f>SUM(X12:X13)-SUM(J12:J13)</f>
        <v>0</v>
      </c>
      <c r="AB12" s="83" t="str">
        <f>SUM(X12:X13)/SUM(J12:J13)</f>
        <v>0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>
        <v>1</v>
      </c>
      <c r="AN12" s="99">
        <f>IF(P12=0,"",IF(AM12=0,"",(AM12/P12)))</f>
        <v>1</v>
      </c>
      <c r="AO12" s="98"/>
      <c r="AP12" s="100">
        <f>IFERROR(AO12/AM12,"-")</f>
        <v>0</v>
      </c>
      <c r="AQ12" s="101"/>
      <c r="AR12" s="102">
        <f>IFERROR(AQ12/AM12,"-")</f>
        <v>0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>
        <f>IF(P12=0,"",IF(BN12=0,"",(BN12/P12)))</f>
        <v>0</v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>
        <f>IF(P12=0,"",IF(BW12=0,"",(BW12/P12)))</f>
        <v>0</v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122</v>
      </c>
      <c r="C13" s="347"/>
      <c r="D13" s="347"/>
      <c r="E13" s="347"/>
      <c r="F13" s="347" t="s">
        <v>76</v>
      </c>
      <c r="G13" s="88"/>
      <c r="H13" s="88"/>
      <c r="I13" s="88" t="s">
        <v>111</v>
      </c>
      <c r="J13" s="330"/>
      <c r="K13" s="79">
        <v>1</v>
      </c>
      <c r="L13" s="79">
        <v>0</v>
      </c>
      <c r="M13" s="79">
        <v>12</v>
      </c>
      <c r="N13" s="89">
        <v>0</v>
      </c>
      <c r="O13" s="90">
        <v>0</v>
      </c>
      <c r="P13" s="91">
        <f>N13+O13</f>
        <v>0</v>
      </c>
      <c r="Q13" s="80">
        <f>IFERROR(P13/M13,"-")</f>
        <v>0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 t="str">
        <f>AB14</f>
        <v>0</v>
      </c>
      <c r="B14" s="347" t="s">
        <v>123</v>
      </c>
      <c r="C14" s="347"/>
      <c r="D14" s="347"/>
      <c r="E14" s="347"/>
      <c r="F14" s="347" t="s">
        <v>83</v>
      </c>
      <c r="G14" s="88" t="s">
        <v>124</v>
      </c>
      <c r="H14" s="88" t="s">
        <v>118</v>
      </c>
      <c r="I14" s="88" t="s">
        <v>109</v>
      </c>
      <c r="J14" s="330">
        <v>0</v>
      </c>
      <c r="K14" s="79">
        <v>4</v>
      </c>
      <c r="L14" s="79">
        <v>0</v>
      </c>
      <c r="M14" s="79">
        <v>11</v>
      </c>
      <c r="N14" s="89">
        <v>1</v>
      </c>
      <c r="O14" s="90">
        <v>0</v>
      </c>
      <c r="P14" s="91">
        <f>N14+O14</f>
        <v>1</v>
      </c>
      <c r="Q14" s="80">
        <f>IFERROR(P14/M14,"-")</f>
        <v>0.090909090909091</v>
      </c>
      <c r="R14" s="79">
        <v>0</v>
      </c>
      <c r="S14" s="79">
        <v>0</v>
      </c>
      <c r="T14" s="80">
        <f>IFERROR(R14/(P14),"-")</f>
        <v>0</v>
      </c>
      <c r="U14" s="336">
        <f>IFERROR(J14/SUM(N14:O15),"-")</f>
        <v>0</v>
      </c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>
        <f>SUM(X14:X15)-SUM(J14:J15)</f>
        <v>0</v>
      </c>
      <c r="AB14" s="83" t="str">
        <f>SUM(X14:X15)/SUM(J14:J15)</f>
        <v>0</v>
      </c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>
        <v>1</v>
      </c>
      <c r="AN14" s="99">
        <f>IF(P14=0,"",IF(AM14=0,"",(AM14/P14)))</f>
        <v>1</v>
      </c>
      <c r="AO14" s="98"/>
      <c r="AP14" s="100">
        <f>IFERROR(AO14/AM14,"-")</f>
        <v>0</v>
      </c>
      <c r="AQ14" s="101"/>
      <c r="AR14" s="102">
        <f>IFERROR(AQ14/AM14,"-")</f>
        <v>0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/>
      <c r="BO14" s="118">
        <f>IF(P14=0,"",IF(BN14=0,"",(BN14/P14)))</f>
        <v>0</v>
      </c>
      <c r="BP14" s="119"/>
      <c r="BQ14" s="120" t="str">
        <f>IFERROR(BP14/BN14,"-")</f>
        <v>-</v>
      </c>
      <c r="BR14" s="121"/>
      <c r="BS14" s="122" t="str">
        <f>IFERROR(BR14/BN14,"-")</f>
        <v>-</v>
      </c>
      <c r="BT14" s="123"/>
      <c r="BU14" s="123"/>
      <c r="BV14" s="123"/>
      <c r="BW14" s="124"/>
      <c r="BX14" s="125">
        <f>IF(P14=0,"",IF(BW14=0,"",(BW14/P14)))</f>
        <v>0</v>
      </c>
      <c r="BY14" s="126"/>
      <c r="BZ14" s="127" t="str">
        <f>IFERROR(BY14/BW14,"-")</f>
        <v>-</v>
      </c>
      <c r="CA14" s="128"/>
      <c r="CB14" s="129" t="str">
        <f>IFERROR(CA14/BW14,"-")</f>
        <v>-</v>
      </c>
      <c r="CC14" s="130"/>
      <c r="CD14" s="130"/>
      <c r="CE14" s="130"/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125</v>
      </c>
      <c r="C15" s="347"/>
      <c r="D15" s="347"/>
      <c r="E15" s="347"/>
      <c r="F15" s="347" t="s">
        <v>83</v>
      </c>
      <c r="G15" s="88"/>
      <c r="H15" s="88"/>
      <c r="I15" s="88" t="s">
        <v>111</v>
      </c>
      <c r="J15" s="330"/>
      <c r="K15" s="79">
        <v>0</v>
      </c>
      <c r="L15" s="79">
        <v>0</v>
      </c>
      <c r="M15" s="79">
        <v>12</v>
      </c>
      <c r="N15" s="89">
        <v>0</v>
      </c>
      <c r="O15" s="90">
        <v>0</v>
      </c>
      <c r="P15" s="91">
        <f>N15+O15</f>
        <v>0</v>
      </c>
      <c r="Q15" s="80">
        <f>IFERROR(P15/M15,"-")</f>
        <v>0</v>
      </c>
      <c r="R15" s="79">
        <v>0</v>
      </c>
      <c r="S15" s="79">
        <v>0</v>
      </c>
      <c r="T15" s="80" t="str">
        <f>IFERROR(R15/(P15),"-")</f>
        <v>-</v>
      </c>
      <c r="U15" s="336"/>
      <c r="V15" s="82">
        <v>0</v>
      </c>
      <c r="W15" s="80" t="str">
        <f>IF(P15=0,"-",V15/P15)</f>
        <v>-</v>
      </c>
      <c r="X15" s="335">
        <v>0</v>
      </c>
      <c r="Y15" s="336" t="str">
        <f>IFERROR(X15/P15,"-")</f>
        <v>-</v>
      </c>
      <c r="Z15" s="336" t="str">
        <f>IFERROR(X15/V15,"-")</f>
        <v>-</v>
      </c>
      <c r="AA15" s="330"/>
      <c r="AB15" s="83"/>
      <c r="AC15" s="77"/>
      <c r="AD15" s="92"/>
      <c r="AE15" s="93" t="str">
        <f>IF(P15=0,"",IF(AD15=0,"",(AD15/P15)))</f>
        <v/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 t="str">
        <f>IF(P15=0,"",IF(AM15=0,"",(AM15/P15)))</f>
        <v/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 t="str">
        <f>IF(P15=0,"",IF(AV15=0,"",(AV15/P15)))</f>
        <v/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 t="str">
        <f>IF(P15=0,"",IF(BE15=0,"",(BE15/P15)))</f>
        <v/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 t="str">
        <f>IF(P15=0,"",IF(BN15=0,"",(BN15/P15)))</f>
        <v/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 t="str">
        <f>IF(P15=0,"",IF(BW15=0,"",(BW15/P15)))</f>
        <v/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/>
      <c r="CG15" s="132" t="str">
        <f>IF(P15=0,"",IF(CF15=0,"",(CF15/P15)))</f>
        <v/>
      </c>
      <c r="CH15" s="133"/>
      <c r="CI15" s="134" t="str">
        <f>IFERROR(CH15/CF15,"-")</f>
        <v>-</v>
      </c>
      <c r="CJ15" s="135"/>
      <c r="CK15" s="136" t="str">
        <f>IFERROR(CJ15/CF15,"-")</f>
        <v>-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 t="str">
        <f>AB16</f>
        <v>0</v>
      </c>
      <c r="B16" s="347" t="s">
        <v>126</v>
      </c>
      <c r="C16" s="347"/>
      <c r="D16" s="347"/>
      <c r="E16" s="347"/>
      <c r="F16" s="347" t="s">
        <v>116</v>
      </c>
      <c r="G16" s="88" t="s">
        <v>121</v>
      </c>
      <c r="H16" s="88" t="s">
        <v>127</v>
      </c>
      <c r="I16" s="88" t="s">
        <v>109</v>
      </c>
      <c r="J16" s="330">
        <v>0</v>
      </c>
      <c r="K16" s="79">
        <v>0</v>
      </c>
      <c r="L16" s="79">
        <v>0</v>
      </c>
      <c r="M16" s="79">
        <v>299</v>
      </c>
      <c r="N16" s="89">
        <v>0</v>
      </c>
      <c r="O16" s="90">
        <v>0</v>
      </c>
      <c r="P16" s="91">
        <f>N16+O16</f>
        <v>0</v>
      </c>
      <c r="Q16" s="80">
        <f>IFERROR(P16/M16,"-")</f>
        <v>0</v>
      </c>
      <c r="R16" s="79">
        <v>0</v>
      </c>
      <c r="S16" s="79">
        <v>0</v>
      </c>
      <c r="T16" s="80" t="str">
        <f>IFERROR(R16/(P16),"-")</f>
        <v>-</v>
      </c>
      <c r="U16" s="336" t="str">
        <f>IFERROR(J16/SUM(N16:O17),"-")</f>
        <v>-</v>
      </c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>
        <f>SUM(X16:X17)-SUM(J16:J17)</f>
        <v>0</v>
      </c>
      <c r="AB16" s="83" t="str">
        <f>SUM(X16:X17)/SUM(J16:J17)</f>
        <v>0</v>
      </c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128</v>
      </c>
      <c r="C17" s="347"/>
      <c r="D17" s="347"/>
      <c r="E17" s="347"/>
      <c r="F17" s="347" t="s">
        <v>76</v>
      </c>
      <c r="G17" s="88"/>
      <c r="H17" s="88"/>
      <c r="I17" s="88" t="s">
        <v>111</v>
      </c>
      <c r="J17" s="330"/>
      <c r="K17" s="79">
        <v>1</v>
      </c>
      <c r="L17" s="79">
        <v>0</v>
      </c>
      <c r="M17" s="79">
        <v>13</v>
      </c>
      <c r="N17" s="89">
        <v>0</v>
      </c>
      <c r="O17" s="90">
        <v>0</v>
      </c>
      <c r="P17" s="91">
        <f>N17+O17</f>
        <v>0</v>
      </c>
      <c r="Q17" s="80">
        <f>IFERROR(P17/M17,"-")</f>
        <v>0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 t="str">
        <f>AB18</f>
        <v>0</v>
      </c>
      <c r="B18" s="347" t="s">
        <v>129</v>
      </c>
      <c r="C18" s="347"/>
      <c r="D18" s="347"/>
      <c r="E18" s="347"/>
      <c r="F18" s="347" t="s">
        <v>83</v>
      </c>
      <c r="G18" s="88" t="s">
        <v>124</v>
      </c>
      <c r="H18" s="88" t="s">
        <v>127</v>
      </c>
      <c r="I18" s="88" t="s">
        <v>109</v>
      </c>
      <c r="J18" s="330">
        <v>0</v>
      </c>
      <c r="K18" s="79">
        <v>1</v>
      </c>
      <c r="L18" s="79">
        <v>0</v>
      </c>
      <c r="M18" s="79">
        <v>3</v>
      </c>
      <c r="N18" s="89">
        <v>0</v>
      </c>
      <c r="O18" s="90">
        <v>0</v>
      </c>
      <c r="P18" s="91">
        <f>N18+O18</f>
        <v>0</v>
      </c>
      <c r="Q18" s="80">
        <f>IFERROR(P18/M18,"-")</f>
        <v>0</v>
      </c>
      <c r="R18" s="79">
        <v>0</v>
      </c>
      <c r="S18" s="79">
        <v>0</v>
      </c>
      <c r="T18" s="80" t="str">
        <f>IFERROR(R18/(P18),"-")</f>
        <v>-</v>
      </c>
      <c r="U18" s="336" t="str">
        <f>IFERROR(J18/SUM(N18:O19),"-")</f>
        <v>-</v>
      </c>
      <c r="V18" s="82">
        <v>0</v>
      </c>
      <c r="W18" s="80" t="str">
        <f>IF(P18=0,"-",V18/P18)</f>
        <v>-</v>
      </c>
      <c r="X18" s="335">
        <v>0</v>
      </c>
      <c r="Y18" s="336" t="str">
        <f>IFERROR(X18/P18,"-")</f>
        <v>-</v>
      </c>
      <c r="Z18" s="336" t="str">
        <f>IFERROR(X18/V18,"-")</f>
        <v>-</v>
      </c>
      <c r="AA18" s="330">
        <f>SUM(X18:X19)-SUM(J18:J19)</f>
        <v>0</v>
      </c>
      <c r="AB18" s="83" t="str">
        <f>SUM(X18:X19)/SUM(J18:J19)</f>
        <v>0</v>
      </c>
      <c r="AC18" s="77"/>
      <c r="AD18" s="92"/>
      <c r="AE18" s="93" t="str">
        <f>IF(P18=0,"",IF(AD18=0,"",(AD18/P18)))</f>
        <v/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/>
      <c r="AN18" s="99" t="str">
        <f>IF(P18=0,"",IF(AM18=0,"",(AM18/P18)))</f>
        <v/>
      </c>
      <c r="AO18" s="98"/>
      <c r="AP18" s="100" t="str">
        <f>IFERROR(AO18/AM18,"-")</f>
        <v>-</v>
      </c>
      <c r="AQ18" s="101"/>
      <c r="AR18" s="102" t="str">
        <f>IFERROR(AQ18/AM18,"-")</f>
        <v>-</v>
      </c>
      <c r="AS18" s="103"/>
      <c r="AT18" s="103"/>
      <c r="AU18" s="103"/>
      <c r="AV18" s="104"/>
      <c r="AW18" s="105" t="str">
        <f>IF(P18=0,"",IF(AV18=0,"",(AV18/P18)))</f>
        <v/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/>
      <c r="BF18" s="111" t="str">
        <f>IF(P18=0,"",IF(BE18=0,"",(BE18/P18)))</f>
        <v/>
      </c>
      <c r="BG18" s="110"/>
      <c r="BH18" s="112" t="str">
        <f>IFERROR(BG18/BE18,"-")</f>
        <v>-</v>
      </c>
      <c r="BI18" s="113"/>
      <c r="BJ18" s="114" t="str">
        <f>IFERROR(BI18/BE18,"-")</f>
        <v>-</v>
      </c>
      <c r="BK18" s="115"/>
      <c r="BL18" s="115"/>
      <c r="BM18" s="115"/>
      <c r="BN18" s="117"/>
      <c r="BO18" s="118" t="str">
        <f>IF(P18=0,"",IF(BN18=0,"",(BN18/P18)))</f>
        <v/>
      </c>
      <c r="BP18" s="119"/>
      <c r="BQ18" s="120" t="str">
        <f>IFERROR(BP18/BN18,"-")</f>
        <v>-</v>
      </c>
      <c r="BR18" s="121"/>
      <c r="BS18" s="122" t="str">
        <f>IFERROR(BR18/BN18,"-")</f>
        <v>-</v>
      </c>
      <c r="BT18" s="123"/>
      <c r="BU18" s="123"/>
      <c r="BV18" s="123"/>
      <c r="BW18" s="124"/>
      <c r="BX18" s="125" t="str">
        <f>IF(P18=0,"",IF(BW18=0,"",(BW18/P18)))</f>
        <v/>
      </c>
      <c r="BY18" s="126"/>
      <c r="BZ18" s="127" t="str">
        <f>IFERROR(BY18/BW18,"-")</f>
        <v>-</v>
      </c>
      <c r="CA18" s="128"/>
      <c r="CB18" s="129" t="str">
        <f>IFERROR(CA18/BW18,"-")</f>
        <v>-</v>
      </c>
      <c r="CC18" s="130"/>
      <c r="CD18" s="130"/>
      <c r="CE18" s="130"/>
      <c r="CF18" s="131"/>
      <c r="CG18" s="132" t="str">
        <f>IF(P18=0,"",IF(CF18=0,"",(CF18/P18)))</f>
        <v/>
      </c>
      <c r="CH18" s="133"/>
      <c r="CI18" s="134" t="str">
        <f>IFERROR(CH18/CF18,"-")</f>
        <v>-</v>
      </c>
      <c r="CJ18" s="135"/>
      <c r="CK18" s="136" t="str">
        <f>IFERROR(CJ18/CF18,"-")</f>
        <v>-</v>
      </c>
      <c r="CL18" s="137"/>
      <c r="CM18" s="137"/>
      <c r="CN18" s="137"/>
      <c r="CO18" s="138">
        <v>0</v>
      </c>
      <c r="CP18" s="139">
        <v>0</v>
      </c>
      <c r="CQ18" s="139"/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/>
      <c r="B19" s="347" t="s">
        <v>130</v>
      </c>
      <c r="C19" s="347"/>
      <c r="D19" s="347"/>
      <c r="E19" s="347"/>
      <c r="F19" s="347" t="s">
        <v>83</v>
      </c>
      <c r="G19" s="88"/>
      <c r="H19" s="88"/>
      <c r="I19" s="88" t="s">
        <v>111</v>
      </c>
      <c r="J19" s="330"/>
      <c r="K19" s="79">
        <v>0</v>
      </c>
      <c r="L19" s="79">
        <v>0</v>
      </c>
      <c r="M19" s="79">
        <v>4</v>
      </c>
      <c r="N19" s="89">
        <v>0</v>
      </c>
      <c r="O19" s="90">
        <v>0</v>
      </c>
      <c r="P19" s="91">
        <f>N19+O19</f>
        <v>0</v>
      </c>
      <c r="Q19" s="80">
        <f>IFERROR(P19/M19,"-")</f>
        <v>0</v>
      </c>
      <c r="R19" s="79">
        <v>0</v>
      </c>
      <c r="S19" s="79">
        <v>0</v>
      </c>
      <c r="T19" s="80" t="str">
        <f>IFERROR(R19/(P19),"-")</f>
        <v>-</v>
      </c>
      <c r="U19" s="336"/>
      <c r="V19" s="82">
        <v>0</v>
      </c>
      <c r="W19" s="80" t="str">
        <f>IF(P19=0,"-",V19/P19)</f>
        <v>-</v>
      </c>
      <c r="X19" s="335">
        <v>0</v>
      </c>
      <c r="Y19" s="336" t="str">
        <f>IFERROR(X19/P19,"-")</f>
        <v>-</v>
      </c>
      <c r="Z19" s="336" t="str">
        <f>IFERROR(X19/V19,"-")</f>
        <v>-</v>
      </c>
      <c r="AA19" s="330"/>
      <c r="AB19" s="83"/>
      <c r="AC19" s="77"/>
      <c r="AD19" s="92"/>
      <c r="AE19" s="93" t="str">
        <f>IF(P19=0,"",IF(AD19=0,"",(AD19/P19)))</f>
        <v/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 t="str">
        <f>IF(P19=0,"",IF(AM19=0,"",(AM19/P19)))</f>
        <v/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/>
      <c r="AW19" s="105" t="str">
        <f>IF(P19=0,"",IF(AV19=0,"",(AV19/P19)))</f>
        <v/>
      </c>
      <c r="AX19" s="104"/>
      <c r="AY19" s="106" t="str">
        <f>IFERROR(AX19/AV19,"-")</f>
        <v>-</v>
      </c>
      <c r="AZ19" s="107"/>
      <c r="BA19" s="108" t="str">
        <f>IFERROR(AZ19/AV19,"-")</f>
        <v>-</v>
      </c>
      <c r="BB19" s="109"/>
      <c r="BC19" s="109"/>
      <c r="BD19" s="109"/>
      <c r="BE19" s="110"/>
      <c r="BF19" s="111" t="str">
        <f>IF(P19=0,"",IF(BE19=0,"",(BE19/P19)))</f>
        <v/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/>
      <c r="BO19" s="118" t="str">
        <f>IF(P19=0,"",IF(BN19=0,"",(BN19/P19)))</f>
        <v/>
      </c>
      <c r="BP19" s="119"/>
      <c r="BQ19" s="120" t="str">
        <f>IFERROR(BP19/BN19,"-")</f>
        <v>-</v>
      </c>
      <c r="BR19" s="121"/>
      <c r="BS19" s="122" t="str">
        <f>IFERROR(BR19/BN19,"-")</f>
        <v>-</v>
      </c>
      <c r="BT19" s="123"/>
      <c r="BU19" s="123"/>
      <c r="BV19" s="123"/>
      <c r="BW19" s="124"/>
      <c r="BX19" s="125" t="str">
        <f>IF(P19=0,"",IF(BW19=0,"",(BW19/P19)))</f>
        <v/>
      </c>
      <c r="BY19" s="126"/>
      <c r="BZ19" s="127" t="str">
        <f>IFERROR(BY19/BW19,"-")</f>
        <v>-</v>
      </c>
      <c r="CA19" s="128"/>
      <c r="CB19" s="129" t="str">
        <f>IFERROR(CA19/BW19,"-")</f>
        <v>-</v>
      </c>
      <c r="CC19" s="130"/>
      <c r="CD19" s="130"/>
      <c r="CE19" s="130"/>
      <c r="CF19" s="131"/>
      <c r="CG19" s="132" t="str">
        <f>IF(P19=0,"",IF(CF19=0,"",(CF19/P19)))</f>
        <v/>
      </c>
      <c r="CH19" s="133"/>
      <c r="CI19" s="134" t="str">
        <f>IFERROR(CH19/CF19,"-")</f>
        <v>-</v>
      </c>
      <c r="CJ19" s="135"/>
      <c r="CK19" s="136" t="str">
        <f>IFERROR(CJ19/CF19,"-")</f>
        <v>-</v>
      </c>
      <c r="CL19" s="137"/>
      <c r="CM19" s="137"/>
      <c r="CN19" s="137"/>
      <c r="CO19" s="138">
        <v>0</v>
      </c>
      <c r="CP19" s="139">
        <v>0</v>
      </c>
      <c r="CQ19" s="139"/>
      <c r="CR19" s="139"/>
      <c r="CS19" s="140" t="str">
        <f>IF(AND(CQ19=0,CR19=0),"",IF(AND(CQ19&lt;=100000,CR19&lt;=100000),"",IF(CQ19/CP19&gt;0.7,"男高",IF(CR19/CP19&gt;0.7,"女高",""))))</f>
        <v/>
      </c>
    </row>
    <row r="20" spans="1:98">
      <c r="A20" s="30"/>
      <c r="B20" s="85"/>
      <c r="C20" s="86"/>
      <c r="D20" s="86"/>
      <c r="E20" s="86"/>
      <c r="F20" s="87"/>
      <c r="G20" s="88"/>
      <c r="H20" s="88"/>
      <c r="I20" s="88"/>
      <c r="J20" s="331"/>
      <c r="K20" s="34"/>
      <c r="L20" s="34"/>
      <c r="M20" s="31"/>
      <c r="N20" s="23"/>
      <c r="O20" s="23"/>
      <c r="P20" s="23"/>
      <c r="Q20" s="32"/>
      <c r="R20" s="32"/>
      <c r="S20" s="23"/>
      <c r="T20" s="32"/>
      <c r="U20" s="337"/>
      <c r="V20" s="25"/>
      <c r="W20" s="25"/>
      <c r="X20" s="337"/>
      <c r="Y20" s="337"/>
      <c r="Z20" s="337"/>
      <c r="AA20" s="337"/>
      <c r="AB20" s="33"/>
      <c r="AC20" s="57"/>
      <c r="AD20" s="61"/>
      <c r="AE20" s="62"/>
      <c r="AF20" s="61"/>
      <c r="AG20" s="65"/>
      <c r="AH20" s="66"/>
      <c r="AI20" s="67"/>
      <c r="AJ20" s="68"/>
      <c r="AK20" s="68"/>
      <c r="AL20" s="68"/>
      <c r="AM20" s="61"/>
      <c r="AN20" s="62"/>
      <c r="AO20" s="61"/>
      <c r="AP20" s="65"/>
      <c r="AQ20" s="66"/>
      <c r="AR20" s="67"/>
      <c r="AS20" s="68"/>
      <c r="AT20" s="68"/>
      <c r="AU20" s="68"/>
      <c r="AV20" s="61"/>
      <c r="AW20" s="62"/>
      <c r="AX20" s="61"/>
      <c r="AY20" s="65"/>
      <c r="AZ20" s="66"/>
      <c r="BA20" s="67"/>
      <c r="BB20" s="68"/>
      <c r="BC20" s="68"/>
      <c r="BD20" s="68"/>
      <c r="BE20" s="61"/>
      <c r="BF20" s="62"/>
      <c r="BG20" s="61"/>
      <c r="BH20" s="65"/>
      <c r="BI20" s="66"/>
      <c r="BJ20" s="67"/>
      <c r="BK20" s="68"/>
      <c r="BL20" s="68"/>
      <c r="BM20" s="68"/>
      <c r="BN20" s="63"/>
      <c r="BO20" s="64"/>
      <c r="BP20" s="61"/>
      <c r="BQ20" s="65"/>
      <c r="BR20" s="66"/>
      <c r="BS20" s="67"/>
      <c r="BT20" s="68"/>
      <c r="BU20" s="68"/>
      <c r="BV20" s="68"/>
      <c r="BW20" s="63"/>
      <c r="BX20" s="64"/>
      <c r="BY20" s="61"/>
      <c r="BZ20" s="65"/>
      <c r="CA20" s="66"/>
      <c r="CB20" s="67"/>
      <c r="CC20" s="68"/>
      <c r="CD20" s="68"/>
      <c r="CE20" s="68"/>
      <c r="CF20" s="63"/>
      <c r="CG20" s="64"/>
      <c r="CH20" s="61"/>
      <c r="CI20" s="65"/>
      <c r="CJ20" s="66"/>
      <c r="CK20" s="67"/>
      <c r="CL20" s="68"/>
      <c r="CM20" s="68"/>
      <c r="CN20" s="68"/>
      <c r="CO20" s="69"/>
      <c r="CP20" s="66"/>
      <c r="CQ20" s="66"/>
      <c r="CR20" s="66"/>
      <c r="CS20" s="70"/>
    </row>
    <row r="21" spans="1:98">
      <c r="A21" s="30"/>
      <c r="B21" s="37"/>
      <c r="C21" s="21"/>
      <c r="D21" s="21"/>
      <c r="E21" s="21"/>
      <c r="F21" s="22"/>
      <c r="G21" s="36"/>
      <c r="H21" s="36"/>
      <c r="I21" s="73"/>
      <c r="J21" s="332"/>
      <c r="K21" s="34"/>
      <c r="L21" s="34"/>
      <c r="M21" s="31"/>
      <c r="N21" s="23"/>
      <c r="O21" s="23"/>
      <c r="P21" s="23"/>
      <c r="Q21" s="32"/>
      <c r="R21" s="32"/>
      <c r="S21" s="23"/>
      <c r="T21" s="32"/>
      <c r="U21" s="337"/>
      <c r="V21" s="25"/>
      <c r="W21" s="25"/>
      <c r="X21" s="337"/>
      <c r="Y21" s="337"/>
      <c r="Z21" s="337"/>
      <c r="AA21" s="337"/>
      <c r="AB21" s="33"/>
      <c r="AC21" s="59"/>
      <c r="AD21" s="61"/>
      <c r="AE21" s="62"/>
      <c r="AF21" s="61"/>
      <c r="AG21" s="65"/>
      <c r="AH21" s="66"/>
      <c r="AI21" s="67"/>
      <c r="AJ21" s="68"/>
      <c r="AK21" s="68"/>
      <c r="AL21" s="68"/>
      <c r="AM21" s="61"/>
      <c r="AN21" s="62"/>
      <c r="AO21" s="61"/>
      <c r="AP21" s="65"/>
      <c r="AQ21" s="66"/>
      <c r="AR21" s="67"/>
      <c r="AS21" s="68"/>
      <c r="AT21" s="68"/>
      <c r="AU21" s="68"/>
      <c r="AV21" s="61"/>
      <c r="AW21" s="62"/>
      <c r="AX21" s="61"/>
      <c r="AY21" s="65"/>
      <c r="AZ21" s="66"/>
      <c r="BA21" s="67"/>
      <c r="BB21" s="68"/>
      <c r="BC21" s="68"/>
      <c r="BD21" s="68"/>
      <c r="BE21" s="61"/>
      <c r="BF21" s="62"/>
      <c r="BG21" s="61"/>
      <c r="BH21" s="65"/>
      <c r="BI21" s="66"/>
      <c r="BJ21" s="67"/>
      <c r="BK21" s="68"/>
      <c r="BL21" s="68"/>
      <c r="BM21" s="68"/>
      <c r="BN21" s="63"/>
      <c r="BO21" s="64"/>
      <c r="BP21" s="61"/>
      <c r="BQ21" s="65"/>
      <c r="BR21" s="66"/>
      <c r="BS21" s="67"/>
      <c r="BT21" s="68"/>
      <c r="BU21" s="68"/>
      <c r="BV21" s="68"/>
      <c r="BW21" s="63"/>
      <c r="BX21" s="64"/>
      <c r="BY21" s="61"/>
      <c r="BZ21" s="65"/>
      <c r="CA21" s="66"/>
      <c r="CB21" s="67"/>
      <c r="CC21" s="68"/>
      <c r="CD21" s="68"/>
      <c r="CE21" s="68"/>
      <c r="CF21" s="63"/>
      <c r="CG21" s="64"/>
      <c r="CH21" s="61"/>
      <c r="CI21" s="65"/>
      <c r="CJ21" s="66"/>
      <c r="CK21" s="67"/>
      <c r="CL21" s="68"/>
      <c r="CM21" s="68"/>
      <c r="CN21" s="68"/>
      <c r="CO21" s="69"/>
      <c r="CP21" s="66"/>
      <c r="CQ21" s="66"/>
      <c r="CR21" s="66"/>
      <c r="CS21" s="70"/>
    </row>
    <row r="22" spans="1:98">
      <c r="A22" s="19">
        <f>AB22</f>
        <v>0</v>
      </c>
      <c r="B22" s="39"/>
      <c r="C22" s="39"/>
      <c r="D22" s="39"/>
      <c r="E22" s="39"/>
      <c r="F22" s="39"/>
      <c r="G22" s="40" t="s">
        <v>131</v>
      </c>
      <c r="H22" s="40"/>
      <c r="I22" s="40"/>
      <c r="J22" s="333">
        <f>SUM(J6:J21)</f>
        <v>545000</v>
      </c>
      <c r="K22" s="41">
        <f>SUM(K6:K21)</f>
        <v>23</v>
      </c>
      <c r="L22" s="41">
        <f>SUM(L6:L21)</f>
        <v>0</v>
      </c>
      <c r="M22" s="41">
        <f>SUM(M6:M21)</f>
        <v>1160</v>
      </c>
      <c r="N22" s="41">
        <f>SUM(N6:N21)</f>
        <v>11</v>
      </c>
      <c r="O22" s="41">
        <f>SUM(O6:O21)</f>
        <v>0</v>
      </c>
      <c r="P22" s="41">
        <f>SUM(P6:P21)</f>
        <v>11</v>
      </c>
      <c r="Q22" s="42">
        <f>IFERROR(P22/M22,"-")</f>
        <v>0.0094827586206897</v>
      </c>
      <c r="R22" s="76">
        <f>SUM(R6:R21)</f>
        <v>9</v>
      </c>
      <c r="S22" s="76">
        <f>SUM(S6:S21)</f>
        <v>0</v>
      </c>
      <c r="T22" s="42">
        <f>IFERROR(R22/P22,"-")</f>
        <v>0.81818181818182</v>
      </c>
      <c r="U22" s="338">
        <f>IFERROR(J22/P22,"-")</f>
        <v>49545.454545455</v>
      </c>
      <c r="V22" s="44">
        <f>SUM(V6:V21)</f>
        <v>0</v>
      </c>
      <c r="W22" s="42">
        <f>IFERROR(V22/P22,"-")</f>
        <v>0</v>
      </c>
      <c r="X22" s="333">
        <f>SUM(X6:X21)</f>
        <v>0</v>
      </c>
      <c r="Y22" s="333">
        <f>IFERROR(X22/P22,"-")</f>
        <v>0</v>
      </c>
      <c r="Z22" s="333" t="str">
        <f>IFERROR(X22/V22,"-")</f>
        <v>-</v>
      </c>
      <c r="AA22" s="333">
        <f>X22-J22</f>
        <v>-545000</v>
      </c>
      <c r="AB22" s="45">
        <f>X22/J22</f>
        <v>0</v>
      </c>
      <c r="AC22" s="58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  <mergeCell ref="A14:A15"/>
    <mergeCell ref="J14:J15"/>
    <mergeCell ref="U14:U15"/>
    <mergeCell ref="AA14:AA15"/>
    <mergeCell ref="AB14:AB15"/>
    <mergeCell ref="A16:A17"/>
    <mergeCell ref="J16:J17"/>
    <mergeCell ref="U16:U17"/>
    <mergeCell ref="AA16:AA17"/>
    <mergeCell ref="AB16:AB17"/>
    <mergeCell ref="A18:A19"/>
    <mergeCell ref="J18:J19"/>
    <mergeCell ref="U18:U19"/>
    <mergeCell ref="AA18:AA19"/>
    <mergeCell ref="AB18:AB19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132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133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134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135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136</v>
      </c>
      <c r="C6" s="347"/>
      <c r="D6" s="347" t="s">
        <v>137</v>
      </c>
      <c r="E6" s="175" t="s">
        <v>138</v>
      </c>
      <c r="F6" s="175" t="s">
        <v>139</v>
      </c>
      <c r="G6" s="340">
        <v>0</v>
      </c>
      <c r="H6" s="340">
        <v>1500</v>
      </c>
      <c r="I6" s="176">
        <v>0</v>
      </c>
      <c r="J6" s="176">
        <v>0</v>
      </c>
      <c r="K6" s="176">
        <v>2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140</v>
      </c>
      <c r="C7" s="347"/>
      <c r="D7" s="347" t="s">
        <v>137</v>
      </c>
      <c r="E7" s="175" t="s">
        <v>141</v>
      </c>
      <c r="F7" s="175" t="s">
        <v>139</v>
      </c>
      <c r="G7" s="340">
        <v>0</v>
      </c>
      <c r="H7" s="340">
        <v>1500</v>
      </c>
      <c r="I7" s="176">
        <v>0</v>
      </c>
      <c r="J7" s="176">
        <v>0</v>
      </c>
      <c r="K7" s="176">
        <v>1</v>
      </c>
      <c r="L7" s="177">
        <v>0</v>
      </c>
      <c r="M7" s="178">
        <v>0</v>
      </c>
      <c r="N7" s="179">
        <f>IFERROR(L7/K7,"-")</f>
        <v>0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142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3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143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133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144</v>
      </c>
      <c r="C6" s="347" t="s">
        <v>145</v>
      </c>
      <c r="D6" s="347" t="s">
        <v>94</v>
      </c>
      <c r="E6" s="175" t="s">
        <v>146</v>
      </c>
      <c r="F6" s="175" t="s">
        <v>139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0.48327692021042</v>
      </c>
      <c r="B7" s="347" t="s">
        <v>147</v>
      </c>
      <c r="C7" s="347" t="s">
        <v>145</v>
      </c>
      <c r="D7" s="347" t="s">
        <v>94</v>
      </c>
      <c r="E7" s="175" t="s">
        <v>148</v>
      </c>
      <c r="F7" s="175" t="s">
        <v>139</v>
      </c>
      <c r="G7" s="340">
        <v>4197014</v>
      </c>
      <c r="H7" s="176">
        <v>5152</v>
      </c>
      <c r="I7" s="176">
        <v>0</v>
      </c>
      <c r="J7" s="176">
        <v>229650</v>
      </c>
      <c r="K7" s="177">
        <v>1408</v>
      </c>
      <c r="L7" s="179">
        <f>IFERROR(K7/J7,"-")</f>
        <v>0.006131069018071</v>
      </c>
      <c r="M7" s="176">
        <v>519</v>
      </c>
      <c r="N7" s="176">
        <v>242</v>
      </c>
      <c r="O7" s="179">
        <f>IFERROR(M7/(K7),"-")</f>
        <v>0.36860795454545</v>
      </c>
      <c r="P7" s="180">
        <f>IFERROR(G7/SUM(K7:K7),"-")</f>
        <v>2980.8338068182</v>
      </c>
      <c r="Q7" s="181">
        <v>103</v>
      </c>
      <c r="R7" s="179">
        <f>IF(K7=0,"-",Q7/K7)</f>
        <v>0.073153409090909</v>
      </c>
      <c r="S7" s="345">
        <v>2028320</v>
      </c>
      <c r="T7" s="346">
        <f>IFERROR(S7/K7,"-")</f>
        <v>1440.5681818182</v>
      </c>
      <c r="U7" s="346">
        <f>IFERROR(S7/Q7,"-")</f>
        <v>19692.427184466</v>
      </c>
      <c r="V7" s="340">
        <f>SUM(S7:S7)-SUM(G7:G7)</f>
        <v>-2168694</v>
      </c>
      <c r="W7" s="183">
        <f>SUM(S7:S7)/SUM(G7:G7)</f>
        <v>0.48327692021042</v>
      </c>
      <c r="Y7" s="184">
        <v>1</v>
      </c>
      <c r="Z7" s="185">
        <f>IF(K7=0,"",IF(Y7=0,"",(Y7/K7)))</f>
        <v>0.00071022727272727</v>
      </c>
      <c r="AA7" s="184"/>
      <c r="AB7" s="186">
        <f>IFERROR(AA7/Y7,"-")</f>
        <v>0</v>
      </c>
      <c r="AC7" s="187"/>
      <c r="AD7" s="188">
        <f>IFERROR(AC7/Y7,"-")</f>
        <v>0</v>
      </c>
      <c r="AE7" s="189"/>
      <c r="AF7" s="189"/>
      <c r="AG7" s="189"/>
      <c r="AH7" s="190">
        <v>1</v>
      </c>
      <c r="AI7" s="191">
        <f>IF(K7=0,"",IF(AH7=0,"",(AH7/K7)))</f>
        <v>0.00071022727272727</v>
      </c>
      <c r="AJ7" s="190"/>
      <c r="AK7" s="192">
        <f>IFERROR(AJ7/AH7,"-")</f>
        <v>0</v>
      </c>
      <c r="AL7" s="193"/>
      <c r="AM7" s="194">
        <f>IFERROR(AL7/AH7,"-")</f>
        <v>0</v>
      </c>
      <c r="AN7" s="195"/>
      <c r="AO7" s="195"/>
      <c r="AP7" s="195"/>
      <c r="AQ7" s="196">
        <v>4</v>
      </c>
      <c r="AR7" s="197">
        <f>IF(K7=0,"",IF(AQ7=0,"",(AQ7/K7)))</f>
        <v>0.0028409090909091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40</v>
      </c>
      <c r="BA7" s="203">
        <f>IF(K7=0,"",IF(AZ7=0,"",(AZ7/K7)))</f>
        <v>0.028409090909091</v>
      </c>
      <c r="BB7" s="202">
        <v>2</v>
      </c>
      <c r="BC7" s="204">
        <f>IFERROR(BB7/AZ7,"-")</f>
        <v>0.05</v>
      </c>
      <c r="BD7" s="205">
        <v>31500</v>
      </c>
      <c r="BE7" s="206">
        <f>IFERROR(BD7/AZ7,"-")</f>
        <v>787.5</v>
      </c>
      <c r="BF7" s="207"/>
      <c r="BG7" s="207"/>
      <c r="BH7" s="207">
        <v>2</v>
      </c>
      <c r="BI7" s="208">
        <v>554</v>
      </c>
      <c r="BJ7" s="209">
        <f>IF(K7=0,"",IF(BI7=0,"",(BI7/K7)))</f>
        <v>0.39346590909091</v>
      </c>
      <c r="BK7" s="210">
        <v>39</v>
      </c>
      <c r="BL7" s="211">
        <f>IFERROR(BK7/BI7,"-")</f>
        <v>0.070397111913357</v>
      </c>
      <c r="BM7" s="212">
        <v>490820</v>
      </c>
      <c r="BN7" s="213">
        <f>IFERROR(BM7/BI7,"-")</f>
        <v>885.95667870036</v>
      </c>
      <c r="BO7" s="214">
        <v>19</v>
      </c>
      <c r="BP7" s="214">
        <v>9</v>
      </c>
      <c r="BQ7" s="214">
        <v>11</v>
      </c>
      <c r="BR7" s="215">
        <v>569</v>
      </c>
      <c r="BS7" s="216">
        <f>IF(K7=0,"",IF(BR7=0,"",(BR7/K7)))</f>
        <v>0.40411931818182</v>
      </c>
      <c r="BT7" s="217">
        <v>49</v>
      </c>
      <c r="BU7" s="218">
        <f>IFERROR(BT7/BR7,"-")</f>
        <v>0.086115992970123</v>
      </c>
      <c r="BV7" s="219">
        <v>1138000</v>
      </c>
      <c r="BW7" s="220">
        <f>IFERROR(BV7/BR7,"-")</f>
        <v>2000</v>
      </c>
      <c r="BX7" s="221">
        <v>29</v>
      </c>
      <c r="BY7" s="221">
        <v>4</v>
      </c>
      <c r="BZ7" s="221">
        <v>16</v>
      </c>
      <c r="CA7" s="222">
        <v>239</v>
      </c>
      <c r="CB7" s="223">
        <f>IF(K7=0,"",IF(CA7=0,"",(CA7/K7)))</f>
        <v>0.16974431818182</v>
      </c>
      <c r="CC7" s="224">
        <v>13</v>
      </c>
      <c r="CD7" s="225">
        <f>IFERROR(CC7/CA7,"-")</f>
        <v>0.054393305439331</v>
      </c>
      <c r="CE7" s="226">
        <v>368000</v>
      </c>
      <c r="CF7" s="227">
        <f>IFERROR(CE7/CA7,"-")</f>
        <v>1539.7489539749</v>
      </c>
      <c r="CG7" s="228">
        <v>5</v>
      </c>
      <c r="CH7" s="228">
        <v>3</v>
      </c>
      <c r="CI7" s="228">
        <v>5</v>
      </c>
      <c r="CJ7" s="229">
        <v>103</v>
      </c>
      <c r="CK7" s="230">
        <v>2028320</v>
      </c>
      <c r="CL7" s="230">
        <v>270000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0.87900629743102</v>
      </c>
      <c r="B8" s="347" t="s">
        <v>149</v>
      </c>
      <c r="C8" s="347" t="s">
        <v>145</v>
      </c>
      <c r="D8" s="347" t="s">
        <v>94</v>
      </c>
      <c r="E8" s="175" t="s">
        <v>150</v>
      </c>
      <c r="F8" s="175" t="s">
        <v>139</v>
      </c>
      <c r="G8" s="340">
        <v>1647656</v>
      </c>
      <c r="H8" s="176">
        <v>1702</v>
      </c>
      <c r="I8" s="176">
        <v>0</v>
      </c>
      <c r="J8" s="176">
        <v>35104</v>
      </c>
      <c r="K8" s="177">
        <v>877</v>
      </c>
      <c r="L8" s="179">
        <f>IFERROR(K8/J8,"-")</f>
        <v>0.02498290793072</v>
      </c>
      <c r="M8" s="176">
        <v>326</v>
      </c>
      <c r="N8" s="176">
        <v>200</v>
      </c>
      <c r="O8" s="179">
        <f>IFERROR(M8/(K8),"-")</f>
        <v>0.37172177879133</v>
      </c>
      <c r="P8" s="180">
        <f>IFERROR(G8/SUM(K8:K8),"-")</f>
        <v>1878.7411630559</v>
      </c>
      <c r="Q8" s="181">
        <v>53</v>
      </c>
      <c r="R8" s="179">
        <f>IF(K8=0,"-",Q8/K8)</f>
        <v>0.060433295324971</v>
      </c>
      <c r="S8" s="345">
        <v>1448300</v>
      </c>
      <c r="T8" s="346">
        <f>IFERROR(S8/K8,"-")</f>
        <v>1651.425313569</v>
      </c>
      <c r="U8" s="346">
        <f>IFERROR(S8/Q8,"-")</f>
        <v>27326.41509434</v>
      </c>
      <c r="V8" s="340">
        <f>SUM(S8:S8)-SUM(G8:G8)</f>
        <v>-199356</v>
      </c>
      <c r="W8" s="183">
        <f>SUM(S8:S8)/SUM(G8:G8)</f>
        <v>0.87900629743102</v>
      </c>
      <c r="Y8" s="184">
        <v>39</v>
      </c>
      <c r="Z8" s="185">
        <f>IF(K8=0,"",IF(Y8=0,"",(Y8/K8)))</f>
        <v>0.044469783352338</v>
      </c>
      <c r="AA8" s="184"/>
      <c r="AB8" s="186">
        <f>IFERROR(AA8/Y8,"-")</f>
        <v>0</v>
      </c>
      <c r="AC8" s="187"/>
      <c r="AD8" s="188">
        <f>IFERROR(AC8/Y8,"-")</f>
        <v>0</v>
      </c>
      <c r="AE8" s="189"/>
      <c r="AF8" s="189"/>
      <c r="AG8" s="189"/>
      <c r="AH8" s="190">
        <v>145</v>
      </c>
      <c r="AI8" s="191">
        <f>IF(K8=0,"",IF(AH8=0,"",(AH8/K8)))</f>
        <v>0.16533637400228</v>
      </c>
      <c r="AJ8" s="190">
        <v>5</v>
      </c>
      <c r="AK8" s="192">
        <f>IFERROR(AJ8/AH8,"-")</f>
        <v>0.03448275862069</v>
      </c>
      <c r="AL8" s="193">
        <v>15000</v>
      </c>
      <c r="AM8" s="194">
        <f>IFERROR(AL8/AH8,"-")</f>
        <v>103.44827586207</v>
      </c>
      <c r="AN8" s="195">
        <v>5</v>
      </c>
      <c r="AO8" s="195"/>
      <c r="AP8" s="195"/>
      <c r="AQ8" s="196">
        <v>82</v>
      </c>
      <c r="AR8" s="197">
        <f>IF(K8=0,"",IF(AQ8=0,"",(AQ8/K8)))</f>
        <v>0.093500570125428</v>
      </c>
      <c r="AS8" s="196">
        <v>6</v>
      </c>
      <c r="AT8" s="198">
        <f>IFERROR(AS8/AQ8,"-")</f>
        <v>0.073170731707317</v>
      </c>
      <c r="AU8" s="199">
        <v>28000</v>
      </c>
      <c r="AV8" s="200">
        <f>IFERROR(AU8/AQ8,"-")</f>
        <v>341.46341463415</v>
      </c>
      <c r="AW8" s="201">
        <v>5</v>
      </c>
      <c r="AX8" s="201"/>
      <c r="AY8" s="201">
        <v>1</v>
      </c>
      <c r="AZ8" s="202">
        <v>177</v>
      </c>
      <c r="BA8" s="203">
        <f>IF(K8=0,"",IF(AZ8=0,"",(AZ8/K8)))</f>
        <v>0.2018244013683</v>
      </c>
      <c r="BB8" s="202">
        <v>4</v>
      </c>
      <c r="BC8" s="204">
        <f>IFERROR(BB8/AZ8,"-")</f>
        <v>0.022598870056497</v>
      </c>
      <c r="BD8" s="205">
        <v>217300</v>
      </c>
      <c r="BE8" s="206">
        <f>IFERROR(BD8/AZ8,"-")</f>
        <v>1227.6836158192</v>
      </c>
      <c r="BF8" s="207"/>
      <c r="BG8" s="207">
        <v>2</v>
      </c>
      <c r="BH8" s="207">
        <v>2</v>
      </c>
      <c r="BI8" s="208">
        <v>267</v>
      </c>
      <c r="BJ8" s="209">
        <f>IF(K8=0,"",IF(BI8=0,"",(BI8/K8)))</f>
        <v>0.30444697833523</v>
      </c>
      <c r="BK8" s="210">
        <v>26</v>
      </c>
      <c r="BL8" s="211">
        <f>IFERROR(BK8/BI8,"-")</f>
        <v>0.097378277153558</v>
      </c>
      <c r="BM8" s="212">
        <v>1045000</v>
      </c>
      <c r="BN8" s="213">
        <f>IFERROR(BM8/BI8,"-")</f>
        <v>3913.8576779026</v>
      </c>
      <c r="BO8" s="214">
        <v>10</v>
      </c>
      <c r="BP8" s="214">
        <v>4</v>
      </c>
      <c r="BQ8" s="214">
        <v>12</v>
      </c>
      <c r="BR8" s="215">
        <v>136</v>
      </c>
      <c r="BS8" s="216">
        <f>IF(K8=0,"",IF(BR8=0,"",(BR8/K8)))</f>
        <v>0.15507411630559</v>
      </c>
      <c r="BT8" s="217">
        <v>10</v>
      </c>
      <c r="BU8" s="218">
        <f>IFERROR(BT8/BR8,"-")</f>
        <v>0.073529411764706</v>
      </c>
      <c r="BV8" s="219">
        <v>131000</v>
      </c>
      <c r="BW8" s="220">
        <f>IFERROR(BV8/BR8,"-")</f>
        <v>963.23529411765</v>
      </c>
      <c r="BX8" s="221">
        <v>7</v>
      </c>
      <c r="BY8" s="221">
        <v>2</v>
      </c>
      <c r="BZ8" s="221">
        <v>1</v>
      </c>
      <c r="CA8" s="222">
        <v>31</v>
      </c>
      <c r="CB8" s="223">
        <f>IF(K8=0,"",IF(CA8=0,"",(CA8/K8)))</f>
        <v>0.035347776510832</v>
      </c>
      <c r="CC8" s="224">
        <v>2</v>
      </c>
      <c r="CD8" s="225">
        <f>IFERROR(CC8/CA8,"-")</f>
        <v>0.064516129032258</v>
      </c>
      <c r="CE8" s="226">
        <v>12000</v>
      </c>
      <c r="CF8" s="227">
        <f>IFERROR(CE8/CA8,"-")</f>
        <v>387.09677419355</v>
      </c>
      <c r="CG8" s="228">
        <v>1</v>
      </c>
      <c r="CH8" s="228"/>
      <c r="CI8" s="228">
        <v>1</v>
      </c>
      <c r="CJ8" s="229">
        <v>53</v>
      </c>
      <c r="CK8" s="230">
        <v>1448300</v>
      </c>
      <c r="CL8" s="230">
        <v>670000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151</v>
      </c>
      <c r="C9" s="347" t="s">
        <v>145</v>
      </c>
      <c r="D9" s="347" t="s">
        <v>94</v>
      </c>
      <c r="E9" s="175" t="s">
        <v>152</v>
      </c>
      <c r="F9" s="175" t="s">
        <v>139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0.29608139469247</v>
      </c>
      <c r="B10" s="347" t="s">
        <v>153</v>
      </c>
      <c r="C10" s="347" t="s">
        <v>145</v>
      </c>
      <c r="D10" s="347" t="s">
        <v>94</v>
      </c>
      <c r="E10" s="175" t="s">
        <v>154</v>
      </c>
      <c r="F10" s="175" t="s">
        <v>139</v>
      </c>
      <c r="G10" s="340">
        <v>938931</v>
      </c>
      <c r="H10" s="176">
        <v>620</v>
      </c>
      <c r="I10" s="176">
        <v>0</v>
      </c>
      <c r="J10" s="176">
        <v>35330</v>
      </c>
      <c r="K10" s="177">
        <v>188</v>
      </c>
      <c r="L10" s="179">
        <f>IFERROR(K10/J10,"-")</f>
        <v>0.0053212567223323</v>
      </c>
      <c r="M10" s="176">
        <v>80</v>
      </c>
      <c r="N10" s="176">
        <v>24</v>
      </c>
      <c r="O10" s="179">
        <f>IFERROR(M10/(K10),"-")</f>
        <v>0.42553191489362</v>
      </c>
      <c r="P10" s="180">
        <f>IFERROR(G10/SUM(K10:K10),"-")</f>
        <v>4994.3138297872</v>
      </c>
      <c r="Q10" s="181">
        <v>10</v>
      </c>
      <c r="R10" s="179">
        <f>IF(K10=0,"-",Q10/K10)</f>
        <v>0.053191489361702</v>
      </c>
      <c r="S10" s="345">
        <v>278000</v>
      </c>
      <c r="T10" s="346">
        <f>IFERROR(S10/K10,"-")</f>
        <v>1478.7234042553</v>
      </c>
      <c r="U10" s="346">
        <f>IFERROR(S10/Q10,"-")</f>
        <v>27800</v>
      </c>
      <c r="V10" s="340">
        <f>SUM(S10:S10)-SUM(G10:G10)</f>
        <v>-660931</v>
      </c>
      <c r="W10" s="183">
        <f>SUM(S10:S10)/SUM(G10:G10)</f>
        <v>0.29608139469247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>
        <v>1</v>
      </c>
      <c r="AR10" s="197">
        <f>IF(K10=0,"",IF(AQ10=0,"",(AQ10/K10)))</f>
        <v>0.0053191489361702</v>
      </c>
      <c r="AS10" s="196"/>
      <c r="AT10" s="198">
        <f>IFERROR(AS10/AQ10,"-")</f>
        <v>0</v>
      </c>
      <c r="AU10" s="199"/>
      <c r="AV10" s="200">
        <f>IFERROR(AU10/AQ10,"-")</f>
        <v>0</v>
      </c>
      <c r="AW10" s="201"/>
      <c r="AX10" s="201"/>
      <c r="AY10" s="201"/>
      <c r="AZ10" s="202">
        <v>5</v>
      </c>
      <c r="BA10" s="203">
        <f>IF(K10=0,"",IF(AZ10=0,"",(AZ10/K10)))</f>
        <v>0.026595744680851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61</v>
      </c>
      <c r="BJ10" s="209">
        <f>IF(K10=0,"",IF(BI10=0,"",(BI10/K10)))</f>
        <v>0.32446808510638</v>
      </c>
      <c r="BK10" s="210">
        <v>6</v>
      </c>
      <c r="BL10" s="211">
        <f>IFERROR(BK10/BI10,"-")</f>
        <v>0.098360655737705</v>
      </c>
      <c r="BM10" s="212">
        <v>63000</v>
      </c>
      <c r="BN10" s="213">
        <f>IFERROR(BM10/BI10,"-")</f>
        <v>1032.7868852459</v>
      </c>
      <c r="BO10" s="214">
        <v>3</v>
      </c>
      <c r="BP10" s="214"/>
      <c r="BQ10" s="214">
        <v>3</v>
      </c>
      <c r="BR10" s="215">
        <v>74</v>
      </c>
      <c r="BS10" s="216">
        <f>IF(K10=0,"",IF(BR10=0,"",(BR10/K10)))</f>
        <v>0.3936170212766</v>
      </c>
      <c r="BT10" s="217">
        <v>2</v>
      </c>
      <c r="BU10" s="218">
        <f>IFERROR(BT10/BR10,"-")</f>
        <v>0.027027027027027</v>
      </c>
      <c r="BV10" s="219">
        <v>200000</v>
      </c>
      <c r="BW10" s="220">
        <f>IFERROR(BV10/BR10,"-")</f>
        <v>2702.7027027027</v>
      </c>
      <c r="BX10" s="221"/>
      <c r="BY10" s="221"/>
      <c r="BZ10" s="221">
        <v>2</v>
      </c>
      <c r="CA10" s="222">
        <v>47</v>
      </c>
      <c r="CB10" s="223">
        <f>IF(K10=0,"",IF(CA10=0,"",(CA10/K10)))</f>
        <v>0.25</v>
      </c>
      <c r="CC10" s="224">
        <v>2</v>
      </c>
      <c r="CD10" s="225">
        <f>IFERROR(CC10/CA10,"-")</f>
        <v>0.042553191489362</v>
      </c>
      <c r="CE10" s="226">
        <v>15000</v>
      </c>
      <c r="CF10" s="227">
        <f>IFERROR(CE10/CA10,"-")</f>
        <v>319.14893617021</v>
      </c>
      <c r="CG10" s="228">
        <v>1</v>
      </c>
      <c r="CH10" s="228"/>
      <c r="CI10" s="228">
        <v>1</v>
      </c>
      <c r="CJ10" s="229">
        <v>10</v>
      </c>
      <c r="CK10" s="230">
        <v>278000</v>
      </c>
      <c r="CL10" s="230">
        <v>130000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0.15742084517306</v>
      </c>
      <c r="B11" s="347" t="s">
        <v>155</v>
      </c>
      <c r="C11" s="347" t="s">
        <v>145</v>
      </c>
      <c r="D11" s="347" t="s">
        <v>94</v>
      </c>
      <c r="E11" s="175" t="s">
        <v>156</v>
      </c>
      <c r="F11" s="175" t="s">
        <v>139</v>
      </c>
      <c r="G11" s="340">
        <v>1130727</v>
      </c>
      <c r="H11" s="176">
        <v>951</v>
      </c>
      <c r="I11" s="176">
        <v>0</v>
      </c>
      <c r="J11" s="176">
        <v>7583</v>
      </c>
      <c r="K11" s="177">
        <v>372</v>
      </c>
      <c r="L11" s="179">
        <f>IFERROR(K11/J11,"-")</f>
        <v>0.049057101411051</v>
      </c>
      <c r="M11" s="176">
        <v>146</v>
      </c>
      <c r="N11" s="176">
        <v>57</v>
      </c>
      <c r="O11" s="179">
        <f>IFERROR(M11/(K11),"-")</f>
        <v>0.39247311827957</v>
      </c>
      <c r="P11" s="180">
        <f>IFERROR(G11/SUM(K11:K11),"-")</f>
        <v>3039.5887096774</v>
      </c>
      <c r="Q11" s="181">
        <v>12</v>
      </c>
      <c r="R11" s="179">
        <f>IF(K11=0,"-",Q11/K11)</f>
        <v>0.032258064516129</v>
      </c>
      <c r="S11" s="345">
        <v>178000</v>
      </c>
      <c r="T11" s="346">
        <f>IFERROR(S11/K11,"-")</f>
        <v>478.49462365591</v>
      </c>
      <c r="U11" s="346">
        <f>IFERROR(S11/Q11,"-")</f>
        <v>14833.333333333</v>
      </c>
      <c r="V11" s="340">
        <f>SUM(S11:S11)-SUM(G11:G11)</f>
        <v>-952727</v>
      </c>
      <c r="W11" s="183">
        <f>SUM(S11:S11)/SUM(G11:G11)</f>
        <v>0.15742084517306</v>
      </c>
      <c r="Y11" s="184">
        <v>8</v>
      </c>
      <c r="Z11" s="185">
        <f>IF(K11=0,"",IF(Y11=0,"",(Y11/K11)))</f>
        <v>0.021505376344086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26</v>
      </c>
      <c r="AI11" s="191">
        <f>IF(K11=0,"",IF(AH11=0,"",(AH11/K11)))</f>
        <v>0.06989247311828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9</v>
      </c>
      <c r="AR11" s="197">
        <f>IF(K11=0,"",IF(AQ11=0,"",(AQ11/K11)))</f>
        <v>0.024193548387097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48</v>
      </c>
      <c r="BA11" s="203">
        <f>IF(K11=0,"",IF(AZ11=0,"",(AZ11/K11)))</f>
        <v>0.12903225806452</v>
      </c>
      <c r="BB11" s="202">
        <v>2</v>
      </c>
      <c r="BC11" s="204">
        <f>IFERROR(BB11/AZ11,"-")</f>
        <v>0.041666666666667</v>
      </c>
      <c r="BD11" s="205">
        <v>8000</v>
      </c>
      <c r="BE11" s="206">
        <f>IFERROR(BD11/AZ11,"-")</f>
        <v>166.66666666667</v>
      </c>
      <c r="BF11" s="207">
        <v>2</v>
      </c>
      <c r="BG11" s="207"/>
      <c r="BH11" s="207"/>
      <c r="BI11" s="208">
        <v>105</v>
      </c>
      <c r="BJ11" s="209">
        <f>IF(K11=0,"",IF(BI11=0,"",(BI11/K11)))</f>
        <v>0.28225806451613</v>
      </c>
      <c r="BK11" s="210">
        <v>4</v>
      </c>
      <c r="BL11" s="211">
        <f>IFERROR(BK11/BI11,"-")</f>
        <v>0.038095238095238</v>
      </c>
      <c r="BM11" s="212">
        <v>21000</v>
      </c>
      <c r="BN11" s="213">
        <f>IFERROR(BM11/BI11,"-")</f>
        <v>200</v>
      </c>
      <c r="BO11" s="214">
        <v>3</v>
      </c>
      <c r="BP11" s="214">
        <v>1</v>
      </c>
      <c r="BQ11" s="214"/>
      <c r="BR11" s="215">
        <v>131</v>
      </c>
      <c r="BS11" s="216">
        <f>IF(K11=0,"",IF(BR11=0,"",(BR11/K11)))</f>
        <v>0.35215053763441</v>
      </c>
      <c r="BT11" s="217">
        <v>6</v>
      </c>
      <c r="BU11" s="218">
        <f>IFERROR(BT11/BR11,"-")</f>
        <v>0.045801526717557</v>
      </c>
      <c r="BV11" s="219">
        <v>149000</v>
      </c>
      <c r="BW11" s="220">
        <f>IFERROR(BV11/BR11,"-")</f>
        <v>1137.4045801527</v>
      </c>
      <c r="BX11" s="221">
        <v>2</v>
      </c>
      <c r="BY11" s="221">
        <v>2</v>
      </c>
      <c r="BZ11" s="221">
        <v>2</v>
      </c>
      <c r="CA11" s="222">
        <v>45</v>
      </c>
      <c r="CB11" s="223">
        <f>IF(K11=0,"",IF(CA11=0,"",(CA11/K11)))</f>
        <v>0.12096774193548</v>
      </c>
      <c r="CC11" s="224"/>
      <c r="CD11" s="225">
        <f>IFERROR(CC11/CA11,"-")</f>
        <v>0</v>
      </c>
      <c r="CE11" s="226"/>
      <c r="CF11" s="227">
        <f>IFERROR(CE11/CA11,"-")</f>
        <v>0</v>
      </c>
      <c r="CG11" s="228"/>
      <c r="CH11" s="228"/>
      <c r="CI11" s="228"/>
      <c r="CJ11" s="229">
        <v>12</v>
      </c>
      <c r="CK11" s="230">
        <v>178000</v>
      </c>
      <c r="CL11" s="230">
        <v>115000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 t="str">
        <f>W12</f>
        <v>0</v>
      </c>
      <c r="B12" s="347" t="s">
        <v>157</v>
      </c>
      <c r="C12" s="347" t="s">
        <v>145</v>
      </c>
      <c r="D12" s="347" t="s">
        <v>94</v>
      </c>
      <c r="E12" s="175" t="s">
        <v>158</v>
      </c>
      <c r="F12" s="175" t="s">
        <v>139</v>
      </c>
      <c r="G12" s="340">
        <v>0</v>
      </c>
      <c r="H12" s="176">
        <v>0</v>
      </c>
      <c r="I12" s="176">
        <v>0</v>
      </c>
      <c r="J12" s="176">
        <v>53</v>
      </c>
      <c r="K12" s="177">
        <v>0</v>
      </c>
      <c r="L12" s="179">
        <f>IFERROR(K12/J12,"-")</f>
        <v>0</v>
      </c>
      <c r="M12" s="176">
        <v>0</v>
      </c>
      <c r="N12" s="176">
        <v>0</v>
      </c>
      <c r="O12" s="179" t="str">
        <f>IFERROR(M12/(K12),"-")</f>
        <v>-</v>
      </c>
      <c r="P12" s="180" t="str">
        <f>IFERROR(G12/SUM(K12:K12),"-")</f>
        <v>-</v>
      </c>
      <c r="Q12" s="181">
        <v>0</v>
      </c>
      <c r="R12" s="179" t="str">
        <f>IF(K12=0,"-",Q12/K12)</f>
        <v>-</v>
      </c>
      <c r="S12" s="345"/>
      <c r="T12" s="346" t="str">
        <f>IFERROR(S12/K12,"-")</f>
        <v>-</v>
      </c>
      <c r="U12" s="346" t="str">
        <f>IFERROR(S12/Q12,"-")</f>
        <v>-</v>
      </c>
      <c r="V12" s="340">
        <f>SUM(S12:S12)-SUM(G12:G12)</f>
        <v>0</v>
      </c>
      <c r="W12" s="183" t="str">
        <f>SUM(S12:S12)/SUM(G12:G12)</f>
        <v>0</v>
      </c>
      <c r="Y12" s="184"/>
      <c r="Z12" s="185" t="str">
        <f>IF(K12=0,"",IF(Y12=0,"",(Y12/K12)))</f>
        <v/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 t="str">
        <f>IF(K12=0,"",IF(AH12=0,"",(AH12/K12)))</f>
        <v/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 t="str">
        <f>IF(K12=0,"",IF(AQ12=0,"",(AQ12/K12)))</f>
        <v/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/>
      <c r="BA12" s="203" t="str">
        <f>IF(K12=0,"",IF(AZ12=0,"",(AZ12/K12)))</f>
        <v/>
      </c>
      <c r="BB12" s="202"/>
      <c r="BC12" s="204" t="str">
        <f>IFERROR(BB12/AZ12,"-")</f>
        <v>-</v>
      </c>
      <c r="BD12" s="205"/>
      <c r="BE12" s="206" t="str">
        <f>IFERROR(BD12/AZ12,"-")</f>
        <v>-</v>
      </c>
      <c r="BF12" s="207"/>
      <c r="BG12" s="207"/>
      <c r="BH12" s="207"/>
      <c r="BI12" s="208"/>
      <c r="BJ12" s="209" t="str">
        <f>IF(K12=0,"",IF(BI12=0,"",(BI12/K12)))</f>
        <v/>
      </c>
      <c r="BK12" s="210"/>
      <c r="BL12" s="211" t="str">
        <f>IFERROR(BK12/BI12,"-")</f>
        <v>-</v>
      </c>
      <c r="BM12" s="212"/>
      <c r="BN12" s="213" t="str">
        <f>IFERROR(BM12/BI12,"-")</f>
        <v>-</v>
      </c>
      <c r="BO12" s="214"/>
      <c r="BP12" s="214"/>
      <c r="BQ12" s="214"/>
      <c r="BR12" s="215"/>
      <c r="BS12" s="216" t="str">
        <f>IF(K12=0,"",IF(BR12=0,"",(BR12/K12)))</f>
        <v/>
      </c>
      <c r="BT12" s="217"/>
      <c r="BU12" s="218" t="str">
        <f>IFERROR(BT12/BR12,"-")</f>
        <v>-</v>
      </c>
      <c r="BV12" s="219"/>
      <c r="BW12" s="220" t="str">
        <f>IFERROR(BV12/BR12,"-")</f>
        <v>-</v>
      </c>
      <c r="BX12" s="221"/>
      <c r="BY12" s="221"/>
      <c r="BZ12" s="221"/>
      <c r="CA12" s="222"/>
      <c r="CB12" s="223" t="str">
        <f>IF(K12=0,"",IF(CA12=0,"",(CA12/K12)))</f>
        <v/>
      </c>
      <c r="CC12" s="224"/>
      <c r="CD12" s="225" t="str">
        <f>IFERROR(CC12/CA12,"-")</f>
        <v>-</v>
      </c>
      <c r="CE12" s="226"/>
      <c r="CF12" s="227" t="str">
        <f>IFERROR(CE12/CA12,"-")</f>
        <v>-</v>
      </c>
      <c r="CG12" s="228"/>
      <c r="CH12" s="228"/>
      <c r="CI12" s="228"/>
      <c r="CJ12" s="229">
        <v>0</v>
      </c>
      <c r="CK12" s="230"/>
      <c r="CL12" s="230"/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159</v>
      </c>
      <c r="F15" s="251"/>
      <c r="G15" s="343">
        <f>SUM(G6:G14)</f>
        <v>7914328</v>
      </c>
      <c r="H15" s="250">
        <f>SUM(H6:H14)</f>
        <v>8425</v>
      </c>
      <c r="I15" s="250">
        <f>SUM(I6:I14)</f>
        <v>0</v>
      </c>
      <c r="J15" s="250">
        <f>SUM(J6:J14)</f>
        <v>307720</v>
      </c>
      <c r="K15" s="250">
        <f>SUM(K6:K14)</f>
        <v>2845</v>
      </c>
      <c r="L15" s="252">
        <f>IFERROR(K15/J15,"-")</f>
        <v>0.0092454179123879</v>
      </c>
      <c r="M15" s="253">
        <f>SUM(M6:M14)</f>
        <v>1071</v>
      </c>
      <c r="N15" s="253">
        <f>SUM(N6:N14)</f>
        <v>523</v>
      </c>
      <c r="O15" s="252">
        <f>IFERROR(M15/K15,"-")</f>
        <v>0.37644991212654</v>
      </c>
      <c r="P15" s="254">
        <f>IFERROR(G15/K15,"-")</f>
        <v>2781.8376098418</v>
      </c>
      <c r="Q15" s="255">
        <f>SUM(Q6:Q14)</f>
        <v>178</v>
      </c>
      <c r="R15" s="252">
        <f>IFERROR(Q15/K15,"-")</f>
        <v>0.062565905096661</v>
      </c>
      <c r="S15" s="343">
        <f>SUM(S6:S14)</f>
        <v>3932620</v>
      </c>
      <c r="T15" s="343">
        <f>IFERROR(S15/K15,"-")</f>
        <v>1382.2917398946</v>
      </c>
      <c r="U15" s="343">
        <f>IFERROR(S15/Q15,"-")</f>
        <v>22093.370786517</v>
      </c>
      <c r="V15" s="343">
        <f>S15-G15</f>
        <v>-3981708</v>
      </c>
      <c r="W15" s="256">
        <f>S15/G15</f>
        <v>0.49689878913282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雑誌</vt:lpstr>
      <vt:lpstr>WEB純広広告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