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<sst xmlns="http://schemas.openxmlformats.org/spreadsheetml/2006/main" uniqueCount="299">
  <si>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</si>
  <si>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</si>
  <si>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</si>
  <si>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</si>
  <si>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</si>
  <si>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</si>
  <si>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</si>
  <si>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</si>
  <si>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</si>
  <si>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</si>
  <si>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</si>
  <si>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</si>
  <si>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</si>
  <si>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</si>
  <si>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</si>
  <si>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</si>
  <si>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</si>
  <si>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</si>
  <si>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</si>
  <si>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</si>
  <si>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</si>
  <si>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</si>
  <si>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</si>
  <si>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</si>
  <si>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</si>
  <si>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</si>
  <si>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</si>
  <si>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01月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</si>
  <si>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</si>
  <si>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</si>
  <si>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</si>
  <si>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</si>
  <si>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</si>
  <si>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</si>
  <si>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</si>
  <si>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</si>
  <si>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</si>
  <si>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</si>
  <si>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</si>
  <si>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</si>
  <si>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</si>
  <si>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</si>
  <si>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</si>
  <si>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</si>
  <si>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</si>
  <si>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</si>
  <si>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</si>
  <si>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</si>
  <si>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</si>
  <si>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</si>
  <si>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</si>
  <si>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</si>
  <si>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</si>
  <si>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</si>
  <si>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</si>
  <si>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</si>
  <si>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</si>
  <si>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</si>
  <si>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</si>
  <si>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</si>
  <si>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</si>
  <si>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</si>
  <si>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</si>
  <si>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ic4180</t>
  </si>
  <si>
    <t>NEWS版（藤井レイラ）</t>
  </si>
  <si>
    <t>出会いすぎてお祭り騒ぎ！？</t>
  </si>
  <si>
    <t>lp03</t>
  </si>
  <si>
    <t>サンスポ関東</t>
  </si>
  <si>
    <t>全5段つかみ15段</t>
  </si>
  <si>
    <t>1～15日</t>
  </si>
  <si>
    <t>ic4181</t>
  </si>
  <si>
    <t>空電</t>
  </si>
  <si>
    <t>ic4182</t>
  </si>
  <si>
    <t>半5段つかみ15段</t>
  </si>
  <si>
    <t>ic4183</t>
  </si>
  <si>
    <t>ln_ink1122</t>
  </si>
  <si>
    <t>右女9版(ヘスティア)(LINEver)（高宮菜々子）</t>
  </si>
  <si>
    <t>学生いませんギャルもいません熟女熟女熟女熟女(LINEver)</t>
  </si>
  <si>
    <t>line</t>
  </si>
  <si>
    <t>16～31日</t>
  </si>
  <si>
    <t>ic4184</t>
  </si>
  <si>
    <t>ln_ink1123</t>
  </si>
  <si>
    <t>ic4185</t>
  </si>
  <si>
    <t>ic4186</t>
  </si>
  <si>
    <t>右女9版(ヘスティア)（晶エリー）</t>
  </si>
  <si>
    <t>中年の男女が出会える昭和世代専門の出会い場</t>
  </si>
  <si>
    <t>サンスポ関西</t>
  </si>
  <si>
    <t>ic4187</t>
  </si>
  <si>
    <t>ic4188</t>
  </si>
  <si>
    <t>ic4189</t>
  </si>
  <si>
    <t>ln_ink1124</t>
  </si>
  <si>
    <t>デリヘル版2(LINEver)（藤井レイラ）</t>
  </si>
  <si>
    <t>もう50代の熟女だけど</t>
  </si>
  <si>
    <t>ic4190</t>
  </si>
  <si>
    <t>ln_ink1125</t>
  </si>
  <si>
    <t>ic4191</t>
  </si>
  <si>
    <t>ic4192</t>
  </si>
  <si>
    <t>新年縁結び版（高宮菜々子）</t>
  </si>
  <si>
    <t>神頼みよりマッチングサイト</t>
  </si>
  <si>
    <t>lp15</t>
  </si>
  <si>
    <t>デイリースポーツ関西</t>
  </si>
  <si>
    <t>全5段・半5段つかみスライド</t>
  </si>
  <si>
    <t>1/1～</t>
  </si>
  <si>
    <t>ln_ink1126</t>
  </si>
  <si>
    <t>老人ホーム版(LINEver)（--）</t>
  </si>
  <si>
    <t>お相手待ちの女性が出ました(LINEver)</t>
  </si>
  <si>
    <t>ic4193</t>
  </si>
  <si>
    <t>デリヘル版2（高宮菜々子）</t>
  </si>
  <si>
    <t>ln_ink1127</t>
  </si>
  <si>
    <t>雑誌版SPA(LINEver)（藤井レイラ）</t>
  </si>
  <si>
    <t>マカより効果的エロい熟女が誘ってくる魅力的なサイト</t>
  </si>
  <si>
    <t>ic4194</t>
  </si>
  <si>
    <t>新書籍版2（晶エリー）</t>
  </si>
  <si>
    <t>70歳までの出会いお手伝い</t>
  </si>
  <si>
    <t>ic4195</t>
  </si>
  <si>
    <t>(空電共通)</t>
  </si>
  <si>
    <t>ic4196</t>
  </si>
  <si>
    <t>lp07</t>
  </si>
  <si>
    <t>スポーツ報知関東</t>
  </si>
  <si>
    <t>全5段つかみ4回</t>
  </si>
  <si>
    <t>1月09日(木)</t>
  </si>
  <si>
    <t>ln_ink1128</t>
  </si>
  <si>
    <t>セレブ逆援版(LINEver)（藤井レイラ）</t>
  </si>
  <si>
    <t>女性がリードします</t>
  </si>
  <si>
    <t>1月15日(水)</t>
  </si>
  <si>
    <t>ic4197</t>
  </si>
  <si>
    <t>1月24日(金)</t>
  </si>
  <si>
    <t>ln_ink1129</t>
  </si>
  <si>
    <t>右女9版(ヘスティア)(LINEver)（藤井レイラ）</t>
  </si>
  <si>
    <t>1月30日(木)</t>
  </si>
  <si>
    <t>ic4198</t>
  </si>
  <si>
    <t>ic4199</t>
  </si>
  <si>
    <t>東スポ</t>
  </si>
  <si>
    <t>4C終面全5段</t>
  </si>
  <si>
    <t>1月14日(火)</t>
  </si>
  <si>
    <t>ic4200</t>
  </si>
  <si>
    <t>QRお股版（高宮菜々子）</t>
  </si>
  <si>
    <t>50歳からのパートナー探し（性生活を充実させたいのは女性も同じ）</t>
  </si>
  <si>
    <t>中京スポーツ</t>
  </si>
  <si>
    <t>ic4201</t>
  </si>
  <si>
    <t>幹夫版（高宮菜々子）</t>
  </si>
  <si>
    <t>中高年必見</t>
  </si>
  <si>
    <t>大スポ</t>
  </si>
  <si>
    <t>ic4202</t>
  </si>
  <si>
    <t>雑誌版SPA（藤井レイラ）</t>
  </si>
  <si>
    <t>九スポ</t>
  </si>
  <si>
    <t>ic4203</t>
  </si>
  <si>
    <t>空電 (共通)</t>
  </si>
  <si>
    <t>ln_ink1130</t>
  </si>
  <si>
    <t>セレブ逆援版P(LINEver)（藤井レイラ）</t>
  </si>
  <si>
    <t>1月28日(火)</t>
  </si>
  <si>
    <t>ln_ink1131</t>
  </si>
  <si>
    <t>ln_ink1132</t>
  </si>
  <si>
    <t>右女9版(ヘスティア)(LINEver)（晶エリー）</t>
  </si>
  <si>
    <t>白髪まじりの男性に出会いたい女性がLINEを待ってる</t>
  </si>
  <si>
    <t>ln_ink1133</t>
  </si>
  <si>
    <t>QRお股版(LINEver)（高宮菜々子）</t>
  </si>
  <si>
    <t>ic4204</t>
  </si>
  <si>
    <t>ic4205</t>
  </si>
  <si>
    <t>興奮版（高宮菜々子）</t>
  </si>
  <si>
    <t>学生いませんギャルもいません熟女熟女熟女熟女</t>
  </si>
  <si>
    <t>ニッカン関西</t>
  </si>
  <si>
    <t>半2段つかみ10段保証</t>
  </si>
  <si>
    <t>1～10日</t>
  </si>
  <si>
    <t>ln_ink1134</t>
  </si>
  <si>
    <t>電話orライン１(LINEver)（複数）</t>
  </si>
  <si>
    <t>50歳以上あなたはどちらのタイプ</t>
  </si>
  <si>
    <t>11～20日</t>
  </si>
  <si>
    <t>ic4206</t>
  </si>
  <si>
    <t>求人風（高宮菜々子）</t>
  </si>
  <si>
    <t>「出会い不足解消に〇〇」</t>
  </si>
  <si>
    <t>21～31日</t>
  </si>
  <si>
    <t>ic4207</t>
  </si>
  <si>
    <t>ic4208</t>
  </si>
  <si>
    <t>いろいろな疑問版（藤井レイラ）</t>
  </si>
  <si>
    <t>登録すればわかります</t>
  </si>
  <si>
    <t>スポーツ報知関西　1回目</t>
  </si>
  <si>
    <t>4C終面雑報</t>
  </si>
  <si>
    <t>1月06日(月)</t>
  </si>
  <si>
    <t>ln_ink1135</t>
  </si>
  <si>
    <t>タイプ問いかけ版(LINEver)（複数）</t>
  </si>
  <si>
    <t>出会い求める50代以上</t>
  </si>
  <si>
    <t>スポーツ報知関西　2回目</t>
  </si>
  <si>
    <t>1月07日(火)</t>
  </si>
  <si>
    <t>ic4209</t>
  </si>
  <si>
    <t>旧デイリー版（晶エリー）</t>
  </si>
  <si>
    <t>スポーツ報知関西　3回目</t>
  </si>
  <si>
    <t>1月08日(水)</t>
  </si>
  <si>
    <t>ic4210</t>
  </si>
  <si>
    <t>スポーツ報知関西　4回目</t>
  </si>
  <si>
    <t>ln_ink1136</t>
  </si>
  <si>
    <t>密会版(LINEver)（晶エリー）</t>
  </si>
  <si>
    <t>ほぼ初体験</t>
  </si>
  <si>
    <t>スポーツ報知関西　5回目</t>
  </si>
  <si>
    <t>1月10日(金)</t>
  </si>
  <si>
    <t>ic4211</t>
  </si>
  <si>
    <t>登録すれば恋が始まる（高宮菜々子）</t>
  </si>
  <si>
    <t>60歳以上の男性パートナー探し</t>
  </si>
  <si>
    <t>スポーツ報知関西　6回目</t>
  </si>
  <si>
    <t>1月12日(日)</t>
  </si>
  <si>
    <t>ic4212</t>
  </si>
  <si>
    <t>男性募集版（高宮菜々子）</t>
  </si>
  <si>
    <t>50代以上の男性大募集</t>
  </si>
  <si>
    <t>スポーツ報知関西　7回目</t>
  </si>
  <si>
    <t>1月13日(月)</t>
  </si>
  <si>
    <t>ln_ink1137</t>
  </si>
  <si>
    <t>スポーツ報知関西　8回目</t>
  </si>
  <si>
    <t>ic4213</t>
  </si>
  <si>
    <t>再婚&amp;理解者版（藤井レイラ）</t>
  </si>
  <si>
    <t>再婚&amp;理解者</t>
  </si>
  <si>
    <t>スポーツ報知関西　9回目</t>
  </si>
  <si>
    <t>ic4214</t>
  </si>
  <si>
    <t>スポーツ報知関西　10回目</t>
  </si>
  <si>
    <t>ln_ink1138</t>
  </si>
  <si>
    <t>女優大版１(LINEver)（藤井レイラ）</t>
  </si>
  <si>
    <t>出会い探しは</t>
  </si>
  <si>
    <t>スポーツ報知関西　11回目</t>
  </si>
  <si>
    <t>ic4215</t>
  </si>
  <si>
    <t>スポーツ報知関西　12回目</t>
  </si>
  <si>
    <t>ic4216</t>
  </si>
  <si>
    <t>スポーツ報知関西　13回目</t>
  </si>
  <si>
    <t>ic4217</t>
  </si>
  <si>
    <t>共通</t>
  </si>
  <si>
    <t>ic4218</t>
  </si>
  <si>
    <t>今からできる版（フリー女性①）</t>
  </si>
  <si>
    <t>私とHしない？</t>
  </si>
  <si>
    <t>アダルト面4C大雑4～5回</t>
  </si>
  <si>
    <t>ln_ink1139</t>
  </si>
  <si>
    <t>寂しい女たち版(LINEver)（フリー女性②）</t>
  </si>
  <si>
    <t>私じゃダメですか</t>
  </si>
  <si>
    <t>1月17日(金)</t>
  </si>
  <si>
    <t>ic4219</t>
  </si>
  <si>
    <t>豹変熟女（フリー女性⑯）</t>
  </si>
  <si>
    <t>本気でしたい女性たち</t>
  </si>
  <si>
    <t>lp01</t>
  </si>
  <si>
    <t>ic4220</t>
  </si>
  <si>
    <t>ic4221</t>
  </si>
  <si>
    <t>寂しい女たち版（フリー女性⑧）</t>
  </si>
  <si>
    <t>アダルト面4C全3段</t>
  </si>
  <si>
    <t>1月27日(月)</t>
  </si>
  <si>
    <t>ic4222</t>
  </si>
  <si>
    <t>ic4223</t>
  </si>
  <si>
    <t>ln_ink1140</t>
  </si>
  <si>
    <t>ヤリもく限定版(LINEver)（晶エリー）</t>
  </si>
  <si>
    <t>真面目な出会いはお断り</t>
  </si>
  <si>
    <t>ic4224</t>
  </si>
  <si>
    <t>青春写メ加工版（藤井レイラ）</t>
  </si>
  <si>
    <t>第二の人生を楽しむなら</t>
  </si>
  <si>
    <t>ic4225</t>
  </si>
  <si>
    <t>2月01日(土)</t>
  </si>
  <si>
    <t>ic4226</t>
  </si>
  <si>
    <t>ic4227</t>
  </si>
  <si>
    <t>ln_ink1141</t>
  </si>
  <si>
    <t>私じゃダメですか尻画像</t>
  </si>
  <si>
    <t>ic4228</t>
  </si>
  <si>
    <t>エロくたっていいじゃない版（高宮菜々子）</t>
  </si>
  <si>
    <t>おじさんだもん</t>
  </si>
  <si>
    <t>ic4229</t>
  </si>
  <si>
    <t>ic4230</t>
  </si>
  <si>
    <t>ic4231</t>
  </si>
  <si>
    <t>1C終面全5段</t>
  </si>
  <si>
    <t>ic4232</t>
  </si>
  <si>
    <t>新聞 TOTAL</t>
  </si>
  <si>
    <t>●雑誌 広告</t>
  </si>
  <si>
    <t>ad900</t>
  </si>
  <si>
    <t>日本ジャーナル出版</t>
  </si>
  <si>
    <t>1P記事_求む！中高年男性版_ヘスティア</t>
  </si>
  <si>
    <t>週刊実話増刊「実話ザ・タブー」</t>
  </si>
  <si>
    <t>表4</t>
  </si>
  <si>
    <t>1月29日(水)</t>
  </si>
  <si>
    <t>ad901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</si>
  <si>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</si>
  <si>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</si>
  <si>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</si>
  <si>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</si>
  <si>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</si>
  <si>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</si>
  <si>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</si>
  <si>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1/1～1/31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</si>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</sst>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73</v>
      </c>
      <c r="D6" s="330">
        <v>2115000</v>
      </c>
      <c r="E6" s="79">
        <v>589</v>
      </c>
      <c r="F6" s="79">
        <v>240</v>
      </c>
      <c r="G6" s="79">
        <v>580</v>
      </c>
      <c r="H6" s="89">
        <v>99</v>
      </c>
      <c r="I6" s="90">
        <v>1</v>
      </c>
      <c r="J6" s="143">
        <f>H6+I6</f>
        <v>100</v>
      </c>
      <c r="K6" s="80">
        <f>IFERROR(J6/G6,"-")</f>
        <v>0.17241379310345</v>
      </c>
      <c r="L6" s="79">
        <v>15</v>
      </c>
      <c r="M6" s="79">
        <v>15</v>
      </c>
      <c r="N6" s="80">
        <f>IFERROR(L6/J6,"-")</f>
        <v>0.15</v>
      </c>
      <c r="O6" s="81">
        <f>IFERROR(D6/J6,"-")</f>
        <v>21150</v>
      </c>
      <c r="P6" s="82">
        <v>12</v>
      </c>
      <c r="Q6" s="80">
        <f>IFERROR(P6/J6,"-")</f>
        <v>0.12</v>
      </c>
      <c r="R6" s="335">
        <v>342000</v>
      </c>
      <c r="S6" s="336">
        <f>IFERROR(R6/J6,"-")</f>
        <v>3420</v>
      </c>
      <c r="T6" s="336">
        <f>IFERROR(R6/P6,"-")</f>
        <v>28500</v>
      </c>
      <c r="U6" s="330">
        <f>IFERROR(R6-D6,"-")</f>
        <v>-1773000</v>
      </c>
      <c r="V6" s="83">
        <f>R6/D6</f>
        <v>0.16170212765957</v>
      </c>
      <c r="W6" s="77"/>
      <c r="X6" s="142"/>
    </row>
    <row r="7" spans="1:24">
      <c r="A7" s="78"/>
      <c r="B7" s="84" t="s">
        <v>24</v>
      </c>
      <c r="C7" s="84">
        <v>2</v>
      </c>
      <c r="D7" s="330">
        <v>125000</v>
      </c>
      <c r="E7" s="79">
        <v>53</v>
      </c>
      <c r="F7" s="79">
        <v>23</v>
      </c>
      <c r="G7" s="79">
        <v>14</v>
      </c>
      <c r="H7" s="89">
        <v>7</v>
      </c>
      <c r="I7" s="90">
        <v>0</v>
      </c>
      <c r="J7" s="143">
        <f>H7+I7</f>
        <v>7</v>
      </c>
      <c r="K7" s="80">
        <f>IFERROR(J7/G7,"-")</f>
        <v>0.5</v>
      </c>
      <c r="L7" s="79">
        <v>3</v>
      </c>
      <c r="M7" s="79">
        <v>1</v>
      </c>
      <c r="N7" s="80">
        <f>IFERROR(L7/J7,"-")</f>
        <v>0.42857142857143</v>
      </c>
      <c r="O7" s="81">
        <f>IFERROR(D7/J7,"-")</f>
        <v>17857.142857143</v>
      </c>
      <c r="P7" s="82">
        <v>1</v>
      </c>
      <c r="Q7" s="80">
        <f>IFERROR(P7/J7,"-")</f>
        <v>0.14285714285714</v>
      </c>
      <c r="R7" s="335">
        <v>5300</v>
      </c>
      <c r="S7" s="336">
        <f>IFERROR(R7/J7,"-")</f>
        <v>757.14285714286</v>
      </c>
      <c r="T7" s="336">
        <f>IFERROR(R7/P7,"-")</f>
        <v>5300</v>
      </c>
      <c r="U7" s="330">
        <f>IFERROR(R7-D7,"-")</f>
        <v>-119700</v>
      </c>
      <c r="V7" s="83">
        <f>R7/D7</f>
        <v>0.0424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4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7</v>
      </c>
      <c r="D9" s="330">
        <v>8894371</v>
      </c>
      <c r="E9" s="79">
        <v>8561</v>
      </c>
      <c r="F9" s="79">
        <v>0</v>
      </c>
      <c r="G9" s="79">
        <v>242492</v>
      </c>
      <c r="H9" s="89">
        <v>3078</v>
      </c>
      <c r="I9" s="90">
        <v>94</v>
      </c>
      <c r="J9" s="143">
        <f>H9+I9</f>
        <v>3172</v>
      </c>
      <c r="K9" s="80">
        <f>IFERROR(J9/G9,"-")</f>
        <v>0.013080843904129</v>
      </c>
      <c r="L9" s="79">
        <v>418</v>
      </c>
      <c r="M9" s="79">
        <v>870</v>
      </c>
      <c r="N9" s="80">
        <f>IFERROR(L9/J9,"-")</f>
        <v>0.13177805800757</v>
      </c>
      <c r="O9" s="81">
        <f>IFERROR(D9/J9,"-")</f>
        <v>2804.0261664565</v>
      </c>
      <c r="P9" s="82">
        <v>347</v>
      </c>
      <c r="Q9" s="80">
        <f>IFERROR(P9/J9,"-")</f>
        <v>0.109394703657</v>
      </c>
      <c r="R9" s="335">
        <v>12835350</v>
      </c>
      <c r="S9" s="336">
        <f>IFERROR(R9/J9,"-")</f>
        <v>4046.4533417402</v>
      </c>
      <c r="T9" s="336">
        <f>IFERROR(R9/P9,"-")</f>
        <v>36989.481268012</v>
      </c>
      <c r="U9" s="330">
        <f>IFERROR(R9-D9,"-")</f>
        <v>3940979</v>
      </c>
      <c r="V9" s="83">
        <f>R9/D9</f>
        <v>1.443086869212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11134371</v>
      </c>
      <c r="E12" s="41">
        <f>SUM(E6:E10)</f>
        <v>9203</v>
      </c>
      <c r="F12" s="41">
        <f>SUM(F6:F10)</f>
        <v>263</v>
      </c>
      <c r="G12" s="41">
        <f>SUM(G6:G10)</f>
        <v>243090</v>
      </c>
      <c r="H12" s="41">
        <f>SUM(H6:H10)</f>
        <v>3184</v>
      </c>
      <c r="I12" s="41">
        <f>SUM(I6:I10)</f>
        <v>95</v>
      </c>
      <c r="J12" s="41">
        <f>SUM(J6:J10)</f>
        <v>3279</v>
      </c>
      <c r="K12" s="42">
        <f>IFERROR(J12/G12,"-")</f>
        <v>0.01348883129705</v>
      </c>
      <c r="L12" s="76">
        <f>SUM(L6:L10)</f>
        <v>436</v>
      </c>
      <c r="M12" s="76">
        <f>SUM(M6:M10)</f>
        <v>886</v>
      </c>
      <c r="N12" s="42">
        <f>IFERROR(L12/J12,"-")</f>
        <v>0.13296736810003</v>
      </c>
      <c r="O12" s="43">
        <f>IFERROR(D12/J12,"-")</f>
        <v>3395.6605672461</v>
      </c>
      <c r="P12" s="44">
        <f>SUM(P6:P10)</f>
        <v>360</v>
      </c>
      <c r="Q12" s="42">
        <f>IFERROR(P12/J12,"-")</f>
        <v>0.10978956999085</v>
      </c>
      <c r="R12" s="333">
        <f>SUM(R6:R10)</f>
        <v>13182650</v>
      </c>
      <c r="S12" s="333">
        <f>IFERROR(R12/J12,"-")</f>
        <v>4020.3263189997</v>
      </c>
      <c r="T12" s="333">
        <f>IFERROR(R12/P12,"-")</f>
        <v>36618.472222222</v>
      </c>
      <c r="U12" s="333">
        <f>SUM(U6:U10)</f>
        <v>2048279</v>
      </c>
      <c r="V12" s="45">
        <f>IFERROR(R12/D12,"-")</f>
        <v>1.1839600099548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0.067647058823529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10</v>
      </c>
      <c r="L6" s="79">
        <v>0</v>
      </c>
      <c r="M6" s="79">
        <v>41</v>
      </c>
      <c r="N6" s="89">
        <v>4</v>
      </c>
      <c r="O6" s="90">
        <v>0</v>
      </c>
      <c r="P6" s="91">
        <f>N6+O6</f>
        <v>4</v>
      </c>
      <c r="Q6" s="80">
        <f>IFERROR(P6/M6,"-")</f>
        <v>0.097560975609756</v>
      </c>
      <c r="R6" s="79">
        <v>0</v>
      </c>
      <c r="S6" s="79">
        <v>1</v>
      </c>
      <c r="T6" s="80">
        <f>IFERROR(R6/(P6),"-")</f>
        <v>0</v>
      </c>
      <c r="U6" s="336">
        <f>IFERROR(J6/SUM(N6:O21),"-")</f>
        <v>14166.666666667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-317000</v>
      </c>
      <c r="AB6" s="83">
        <f>SUM(X6:X21)/SUM(J6:J21)</f>
        <v>0.067647058823529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15</v>
      </c>
      <c r="L7" s="79">
        <v>11</v>
      </c>
      <c r="M7" s="79">
        <v>7</v>
      </c>
      <c r="N7" s="89">
        <v>0</v>
      </c>
      <c r="O7" s="90">
        <v>0</v>
      </c>
      <c r="P7" s="91">
        <f>N7+O7</f>
        <v>0</v>
      </c>
      <c r="Q7" s="80">
        <f>IFERROR(P7/M7,"-")</f>
        <v>0</v>
      </c>
      <c r="R7" s="79">
        <v>0</v>
      </c>
      <c r="S7" s="79">
        <v>0</v>
      </c>
      <c r="T7" s="80" t="str">
        <f>IFERROR(R7/(P7),"-")</f>
        <v>-</v>
      </c>
      <c r="U7" s="336"/>
      <c r="V7" s="82">
        <v>0</v>
      </c>
      <c r="W7" s="80" t="str">
        <f>IF(P7=0,"-",V7/P7)</f>
        <v>-</v>
      </c>
      <c r="X7" s="335">
        <v>0</v>
      </c>
      <c r="Y7" s="336" t="str">
        <f>IFERROR(X7/P7,"-")</f>
        <v>-</v>
      </c>
      <c r="Z7" s="336" t="str">
        <f>IFERROR(X7/V7,"-")</f>
        <v>-</v>
      </c>
      <c r="AA7" s="33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1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78</v>
      </c>
      <c r="G10" s="88" t="s">
        <v>67</v>
      </c>
      <c r="H10" s="88" t="s">
        <v>68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5</v>
      </c>
      <c r="O10" s="90">
        <v>0</v>
      </c>
      <c r="P10" s="91">
        <f>N10+O10</f>
        <v>5</v>
      </c>
      <c r="Q10" s="80" t="str">
        <f>IFERROR(P10/M10,"-")</f>
        <v>-</v>
      </c>
      <c r="R10" s="79">
        <v>0</v>
      </c>
      <c r="S10" s="79">
        <v>2</v>
      </c>
      <c r="T10" s="80">
        <f>IFERROR(R10/(P10),"-")</f>
        <v>0</v>
      </c>
      <c r="U10" s="336"/>
      <c r="V10" s="82">
        <v>1</v>
      </c>
      <c r="W10" s="80">
        <f>IF(P10=0,"-",V10/P10)</f>
        <v>0.2</v>
      </c>
      <c r="X10" s="335">
        <v>3000</v>
      </c>
      <c r="Y10" s="336">
        <f>IFERROR(X10/P10,"-")</f>
        <v>600</v>
      </c>
      <c r="Z10" s="336">
        <f>IFERROR(X10/V10,"-")</f>
        <v>3000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0.2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3</v>
      </c>
      <c r="BX10" s="125">
        <f>IF(P10=0,"",IF(BW10=0,"",(BW10/P10)))</f>
        <v>0.6</v>
      </c>
      <c r="BY10" s="126">
        <v>1</v>
      </c>
      <c r="BZ10" s="127">
        <f>IFERROR(BY10/BW10,"-")</f>
        <v>0.33333333333333</v>
      </c>
      <c r="CA10" s="128">
        <v>3000</v>
      </c>
      <c r="CB10" s="129">
        <f>IFERROR(CA10/BW10,"-")</f>
        <v>1000</v>
      </c>
      <c r="CC10" s="130">
        <v>1</v>
      </c>
      <c r="CD10" s="130"/>
      <c r="CE10" s="130"/>
      <c r="CF10" s="131">
        <v>1</v>
      </c>
      <c r="CG10" s="132">
        <f>IF(P10=0,"",IF(CF10=0,"",(CF10/P10)))</f>
        <v>0.2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</v>
      </c>
      <c r="CP10" s="139">
        <v>3000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>
        <v>16</v>
      </c>
      <c r="L11" s="79">
        <v>11</v>
      </c>
      <c r="M11" s="79">
        <v>2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76</v>
      </c>
      <c r="E12" s="347" t="s">
        <v>77</v>
      </c>
      <c r="F12" s="347" t="s">
        <v>78</v>
      </c>
      <c r="G12" s="88" t="s">
        <v>67</v>
      </c>
      <c r="H12" s="88" t="s">
        <v>73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76</v>
      </c>
      <c r="E13" s="347" t="s">
        <v>77</v>
      </c>
      <c r="F13" s="347" t="s">
        <v>71</v>
      </c>
      <c r="G13" s="88"/>
      <c r="H13" s="88"/>
      <c r="I13" s="88"/>
      <c r="J13" s="330"/>
      <c r="K13" s="79">
        <v>2</v>
      </c>
      <c r="L13" s="79">
        <v>2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84</v>
      </c>
      <c r="E14" s="347" t="s">
        <v>85</v>
      </c>
      <c r="F14" s="347" t="s">
        <v>66</v>
      </c>
      <c r="G14" s="88" t="s">
        <v>86</v>
      </c>
      <c r="H14" s="88" t="s">
        <v>68</v>
      </c>
      <c r="I14" s="88" t="s">
        <v>69</v>
      </c>
      <c r="J14" s="330"/>
      <c r="K14" s="79">
        <v>10</v>
      </c>
      <c r="L14" s="79">
        <v>0</v>
      </c>
      <c r="M14" s="79">
        <v>21</v>
      </c>
      <c r="N14" s="89">
        <v>2</v>
      </c>
      <c r="O14" s="90">
        <v>0</v>
      </c>
      <c r="P14" s="91">
        <f>N14+O14</f>
        <v>2</v>
      </c>
      <c r="Q14" s="80">
        <f>IFERROR(P14/M14,"-")</f>
        <v>0.095238095238095</v>
      </c>
      <c r="R14" s="79">
        <v>1</v>
      </c>
      <c r="S14" s="79">
        <v>0</v>
      </c>
      <c r="T14" s="80">
        <f>IFERROR(R14/(P14),"-")</f>
        <v>0.5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>
        <v>1</v>
      </c>
      <c r="CG14" s="132">
        <f>IF(P14=0,"",IF(CF14=0,"",(CF14/P14)))</f>
        <v>0.5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87</v>
      </c>
      <c r="C15" s="347"/>
      <c r="D15" s="347" t="s">
        <v>84</v>
      </c>
      <c r="E15" s="347" t="s">
        <v>85</v>
      </c>
      <c r="F15" s="347" t="s">
        <v>71</v>
      </c>
      <c r="G15" s="88"/>
      <c r="H15" s="88"/>
      <c r="I15" s="88"/>
      <c r="J15" s="330"/>
      <c r="K15" s="79">
        <v>33</v>
      </c>
      <c r="L15" s="79">
        <v>17</v>
      </c>
      <c r="M15" s="79">
        <v>20</v>
      </c>
      <c r="N15" s="89">
        <v>1</v>
      </c>
      <c r="O15" s="90">
        <v>0</v>
      </c>
      <c r="P15" s="91">
        <f>N15+O15</f>
        <v>1</v>
      </c>
      <c r="Q15" s="80">
        <f>IFERROR(P15/M15,"-")</f>
        <v>0.05</v>
      </c>
      <c r="R15" s="79">
        <v>1</v>
      </c>
      <c r="S15" s="79">
        <v>0</v>
      </c>
      <c r="T15" s="80">
        <f>IFERROR(R15/(P15),"-")</f>
        <v>1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1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88</v>
      </c>
      <c r="C16" s="347"/>
      <c r="D16" s="347" t="s">
        <v>84</v>
      </c>
      <c r="E16" s="347" t="s">
        <v>85</v>
      </c>
      <c r="F16" s="347" t="s">
        <v>66</v>
      </c>
      <c r="G16" s="88" t="s">
        <v>86</v>
      </c>
      <c r="H16" s="88" t="s">
        <v>73</v>
      </c>
      <c r="I16" s="88"/>
      <c r="J16" s="330"/>
      <c r="K16" s="79">
        <v>0</v>
      </c>
      <c r="L16" s="79">
        <v>0</v>
      </c>
      <c r="M16" s="79">
        <v>1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89</v>
      </c>
      <c r="C17" s="347"/>
      <c r="D17" s="347" t="s">
        <v>84</v>
      </c>
      <c r="E17" s="347" t="s">
        <v>85</v>
      </c>
      <c r="F17" s="347" t="s">
        <v>71</v>
      </c>
      <c r="G17" s="88"/>
      <c r="H17" s="88"/>
      <c r="I17" s="88"/>
      <c r="J17" s="330"/>
      <c r="K17" s="79">
        <v>8</v>
      </c>
      <c r="L17" s="79">
        <v>7</v>
      </c>
      <c r="M17" s="79">
        <v>2</v>
      </c>
      <c r="N17" s="89">
        <v>1</v>
      </c>
      <c r="O17" s="90">
        <v>0</v>
      </c>
      <c r="P17" s="91">
        <f>N17+O17</f>
        <v>1</v>
      </c>
      <c r="Q17" s="80">
        <f>IFERROR(P17/M17,"-")</f>
        <v>0.5</v>
      </c>
      <c r="R17" s="79">
        <v>0</v>
      </c>
      <c r="S17" s="79">
        <v>1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1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90</v>
      </c>
      <c r="C18" s="347"/>
      <c r="D18" s="347" t="s">
        <v>91</v>
      </c>
      <c r="E18" s="347" t="s">
        <v>92</v>
      </c>
      <c r="F18" s="347" t="s">
        <v>78</v>
      </c>
      <c r="G18" s="88" t="s">
        <v>86</v>
      </c>
      <c r="H18" s="88" t="s">
        <v>68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10</v>
      </c>
      <c r="O18" s="90">
        <v>0</v>
      </c>
      <c r="P18" s="91">
        <f>N18+O18</f>
        <v>10</v>
      </c>
      <c r="Q18" s="80" t="str">
        <f>IFERROR(P18/M18,"-")</f>
        <v>-</v>
      </c>
      <c r="R18" s="79">
        <v>0</v>
      </c>
      <c r="S18" s="79">
        <v>2</v>
      </c>
      <c r="T18" s="80">
        <f>IFERROR(R18/(P18),"-")</f>
        <v>0</v>
      </c>
      <c r="U18" s="336"/>
      <c r="V18" s="82">
        <v>1</v>
      </c>
      <c r="W18" s="80">
        <f>IF(P18=0,"-",V18/P18)</f>
        <v>0.1</v>
      </c>
      <c r="X18" s="335">
        <v>20000</v>
      </c>
      <c r="Y18" s="336">
        <f>IFERROR(X18/P18,"-")</f>
        <v>2000</v>
      </c>
      <c r="Z18" s="336">
        <f>IFERROR(X18/V18,"-")</f>
        <v>20000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0.1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0.1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7</v>
      </c>
      <c r="BX18" s="125">
        <f>IF(P18=0,"",IF(BW18=0,"",(BW18/P18)))</f>
        <v>0.7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0.1</v>
      </c>
      <c r="CH18" s="133">
        <v>1</v>
      </c>
      <c r="CI18" s="134">
        <f>IFERROR(CH18/CF18,"-")</f>
        <v>1</v>
      </c>
      <c r="CJ18" s="135">
        <v>20000</v>
      </c>
      <c r="CK18" s="136">
        <f>IFERROR(CJ18/CF18,"-")</f>
        <v>20000</v>
      </c>
      <c r="CL18" s="137"/>
      <c r="CM18" s="137">
        <v>1</v>
      </c>
      <c r="CN18" s="137"/>
      <c r="CO18" s="138">
        <v>1</v>
      </c>
      <c r="CP18" s="139">
        <v>20000</v>
      </c>
      <c r="CQ18" s="139">
        <v>20000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93</v>
      </c>
      <c r="C19" s="347"/>
      <c r="D19" s="347" t="s">
        <v>91</v>
      </c>
      <c r="E19" s="347" t="s">
        <v>92</v>
      </c>
      <c r="F19" s="347" t="s">
        <v>71</v>
      </c>
      <c r="G19" s="88"/>
      <c r="H19" s="88"/>
      <c r="I19" s="88"/>
      <c r="J19" s="330"/>
      <c r="K19" s="79">
        <v>33</v>
      </c>
      <c r="L19" s="79">
        <v>13</v>
      </c>
      <c r="M19" s="79">
        <v>2</v>
      </c>
      <c r="N19" s="89">
        <v>1</v>
      </c>
      <c r="O19" s="90">
        <v>0</v>
      </c>
      <c r="P19" s="91">
        <f>N19+O19</f>
        <v>1</v>
      </c>
      <c r="Q19" s="80">
        <f>IFERROR(P19/M19,"-")</f>
        <v>0.5</v>
      </c>
      <c r="R19" s="79">
        <v>0</v>
      </c>
      <c r="S19" s="79">
        <v>1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1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94</v>
      </c>
      <c r="C20" s="347"/>
      <c r="D20" s="347" t="s">
        <v>91</v>
      </c>
      <c r="E20" s="347" t="s">
        <v>92</v>
      </c>
      <c r="F20" s="347" t="s">
        <v>78</v>
      </c>
      <c r="G20" s="88" t="s">
        <v>86</v>
      </c>
      <c r="H20" s="88" t="s">
        <v>73</v>
      </c>
      <c r="I20" s="88"/>
      <c r="J20" s="330"/>
      <c r="K20" s="79">
        <v>0</v>
      </c>
      <c r="L20" s="79">
        <v>0</v>
      </c>
      <c r="M20" s="79">
        <v>0</v>
      </c>
      <c r="N20" s="89">
        <v>0</v>
      </c>
      <c r="O20" s="90">
        <v>0</v>
      </c>
      <c r="P20" s="91">
        <f>N20+O20</f>
        <v>0</v>
      </c>
      <c r="Q20" s="80" t="str">
        <f>IFERROR(P20/M20,"-")</f>
        <v>-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95</v>
      </c>
      <c r="C21" s="347"/>
      <c r="D21" s="347" t="s">
        <v>91</v>
      </c>
      <c r="E21" s="347" t="s">
        <v>92</v>
      </c>
      <c r="F21" s="347" t="s">
        <v>71</v>
      </c>
      <c r="G21" s="88"/>
      <c r="H21" s="88"/>
      <c r="I21" s="88"/>
      <c r="J21" s="330"/>
      <c r="K21" s="79">
        <v>8</v>
      </c>
      <c r="L21" s="79">
        <v>5</v>
      </c>
      <c r="M21" s="79">
        <v>7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</v>
      </c>
      <c r="B22" s="347" t="s">
        <v>96</v>
      </c>
      <c r="C22" s="347"/>
      <c r="D22" s="347" t="s">
        <v>97</v>
      </c>
      <c r="E22" s="347" t="s">
        <v>98</v>
      </c>
      <c r="F22" s="347" t="s">
        <v>99</v>
      </c>
      <c r="G22" s="88" t="s">
        <v>100</v>
      </c>
      <c r="H22" s="88" t="s">
        <v>101</v>
      </c>
      <c r="I22" s="88" t="s">
        <v>102</v>
      </c>
      <c r="J22" s="330">
        <v>225000</v>
      </c>
      <c r="K22" s="79">
        <v>1</v>
      </c>
      <c r="L22" s="79">
        <v>0</v>
      </c>
      <c r="M22" s="79">
        <v>0</v>
      </c>
      <c r="N22" s="89">
        <v>1</v>
      </c>
      <c r="O22" s="90">
        <v>0</v>
      </c>
      <c r="P22" s="91">
        <f>N22+O22</f>
        <v>1</v>
      </c>
      <c r="Q22" s="80" t="str">
        <f>IFERROR(P22/M22,"-")</f>
        <v>-</v>
      </c>
      <c r="R22" s="79">
        <v>0</v>
      </c>
      <c r="S22" s="79">
        <v>0</v>
      </c>
      <c r="T22" s="80">
        <f>IFERROR(R22/(P22),"-")</f>
        <v>0</v>
      </c>
      <c r="U22" s="336">
        <f>IFERROR(J22/SUM(N22:O27),"-")</f>
        <v>25000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SUM(X22:X27)-SUM(J22:J27)</f>
        <v>-225000</v>
      </c>
      <c r="AB22" s="83">
        <f>SUM(X22:X27)/SUM(J22:J27)</f>
        <v>0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1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103</v>
      </c>
      <c r="C23" s="347"/>
      <c r="D23" s="347" t="s">
        <v>104</v>
      </c>
      <c r="E23" s="347" t="s">
        <v>105</v>
      </c>
      <c r="F23" s="347" t="s">
        <v>78</v>
      </c>
      <c r="G23" s="88"/>
      <c r="H23" s="88" t="s">
        <v>101</v>
      </c>
      <c r="I23" s="88"/>
      <c r="J23" s="330"/>
      <c r="K23" s="79">
        <v>0</v>
      </c>
      <c r="L23" s="79">
        <v>0</v>
      </c>
      <c r="M23" s="79">
        <v>0</v>
      </c>
      <c r="N23" s="89">
        <v>1</v>
      </c>
      <c r="O23" s="90">
        <v>0</v>
      </c>
      <c r="P23" s="91">
        <f>N23+O23</f>
        <v>1</v>
      </c>
      <c r="Q23" s="80" t="str">
        <f>IFERROR(P23/M23,"-")</f>
        <v>-</v>
      </c>
      <c r="R23" s="79">
        <v>0</v>
      </c>
      <c r="S23" s="79">
        <v>0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106</v>
      </c>
      <c r="C24" s="347"/>
      <c r="D24" s="347" t="s">
        <v>107</v>
      </c>
      <c r="E24" s="347" t="s">
        <v>92</v>
      </c>
      <c r="F24" s="347" t="s">
        <v>99</v>
      </c>
      <c r="G24" s="88"/>
      <c r="H24" s="88" t="s">
        <v>101</v>
      </c>
      <c r="I24" s="88"/>
      <c r="J24" s="330"/>
      <c r="K24" s="79">
        <v>8</v>
      </c>
      <c r="L24" s="79">
        <v>0</v>
      </c>
      <c r="M24" s="79">
        <v>0</v>
      </c>
      <c r="N24" s="89">
        <v>3</v>
      </c>
      <c r="O24" s="90">
        <v>0</v>
      </c>
      <c r="P24" s="91">
        <f>N24+O24</f>
        <v>3</v>
      </c>
      <c r="Q24" s="80" t="str">
        <f>IFERROR(P24/M24,"-")</f>
        <v>-</v>
      </c>
      <c r="R24" s="79">
        <v>0</v>
      </c>
      <c r="S24" s="79">
        <v>1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2</v>
      </c>
      <c r="BX24" s="125">
        <f>IF(P24=0,"",IF(BW24=0,"",(BW24/P24)))</f>
        <v>0.66666666666667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0.33333333333333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108</v>
      </c>
      <c r="C25" s="347"/>
      <c r="D25" s="347" t="s">
        <v>109</v>
      </c>
      <c r="E25" s="347" t="s">
        <v>110</v>
      </c>
      <c r="F25" s="347" t="s">
        <v>78</v>
      </c>
      <c r="G25" s="88"/>
      <c r="H25" s="88" t="s">
        <v>101</v>
      </c>
      <c r="I25" s="88"/>
      <c r="J25" s="330"/>
      <c r="K25" s="79">
        <v>0</v>
      </c>
      <c r="L25" s="79">
        <v>0</v>
      </c>
      <c r="M25" s="79">
        <v>0</v>
      </c>
      <c r="N25" s="89">
        <v>0</v>
      </c>
      <c r="O25" s="90">
        <v>0</v>
      </c>
      <c r="P25" s="91">
        <f>N25+O25</f>
        <v>0</v>
      </c>
      <c r="Q25" s="80" t="str">
        <f>IFERROR(P25/M25,"-")</f>
        <v>-</v>
      </c>
      <c r="R25" s="79">
        <v>0</v>
      </c>
      <c r="S25" s="79">
        <v>0</v>
      </c>
      <c r="T25" s="80" t="str">
        <f>IFERROR(R25/(P25),"-")</f>
        <v>-</v>
      </c>
      <c r="U25" s="336"/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111</v>
      </c>
      <c r="C26" s="347"/>
      <c r="D26" s="347" t="s">
        <v>112</v>
      </c>
      <c r="E26" s="347" t="s">
        <v>113</v>
      </c>
      <c r="F26" s="347" t="s">
        <v>66</v>
      </c>
      <c r="G26" s="88"/>
      <c r="H26" s="88" t="s">
        <v>101</v>
      </c>
      <c r="I26" s="88"/>
      <c r="J26" s="330"/>
      <c r="K26" s="79">
        <v>4</v>
      </c>
      <c r="L26" s="79">
        <v>0</v>
      </c>
      <c r="M26" s="79">
        <v>20</v>
      </c>
      <c r="N26" s="89">
        <v>1</v>
      </c>
      <c r="O26" s="90">
        <v>0</v>
      </c>
      <c r="P26" s="91">
        <f>N26+O26</f>
        <v>1</v>
      </c>
      <c r="Q26" s="80">
        <f>IFERROR(P26/M26,"-")</f>
        <v>0.05</v>
      </c>
      <c r="R26" s="79">
        <v>0</v>
      </c>
      <c r="S26" s="79">
        <v>0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1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114</v>
      </c>
      <c r="C27" s="347"/>
      <c r="D27" s="347" t="s">
        <v>115</v>
      </c>
      <c r="E27" s="347" t="s">
        <v>115</v>
      </c>
      <c r="F27" s="347" t="s">
        <v>71</v>
      </c>
      <c r="G27" s="88"/>
      <c r="H27" s="88"/>
      <c r="I27" s="88"/>
      <c r="J27" s="330"/>
      <c r="K27" s="79">
        <v>74</v>
      </c>
      <c r="L27" s="79">
        <v>34</v>
      </c>
      <c r="M27" s="79">
        <v>50</v>
      </c>
      <c r="N27" s="89">
        <v>3</v>
      </c>
      <c r="O27" s="90">
        <v>0</v>
      </c>
      <c r="P27" s="91">
        <f>N27+O27</f>
        <v>3</v>
      </c>
      <c r="Q27" s="80">
        <f>IFERROR(P27/M27,"-")</f>
        <v>0.06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0.33333333333333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>
        <v>2</v>
      </c>
      <c r="CG27" s="132">
        <f>IF(P27=0,"",IF(CF27=0,"",(CF27/P27)))</f>
        <v>0.66666666666667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0.34042553191489</v>
      </c>
      <c r="B28" s="347" t="s">
        <v>116</v>
      </c>
      <c r="C28" s="347"/>
      <c r="D28" s="347" t="s">
        <v>97</v>
      </c>
      <c r="E28" s="347" t="s">
        <v>98</v>
      </c>
      <c r="F28" s="347" t="s">
        <v>117</v>
      </c>
      <c r="G28" s="88" t="s">
        <v>118</v>
      </c>
      <c r="H28" s="88" t="s">
        <v>119</v>
      </c>
      <c r="I28" s="88" t="s">
        <v>120</v>
      </c>
      <c r="J28" s="330">
        <v>470000</v>
      </c>
      <c r="K28" s="79">
        <v>6</v>
      </c>
      <c r="L28" s="79">
        <v>0</v>
      </c>
      <c r="M28" s="79">
        <v>40</v>
      </c>
      <c r="N28" s="89">
        <v>2</v>
      </c>
      <c r="O28" s="90">
        <v>0</v>
      </c>
      <c r="P28" s="91">
        <f>N28+O28</f>
        <v>2</v>
      </c>
      <c r="Q28" s="80">
        <f>IFERROR(P28/M28,"-")</f>
        <v>0.05</v>
      </c>
      <c r="R28" s="79">
        <v>0</v>
      </c>
      <c r="S28" s="79">
        <v>0</v>
      </c>
      <c r="T28" s="80">
        <f>IFERROR(R28/(P28),"-")</f>
        <v>0</v>
      </c>
      <c r="U28" s="336">
        <f>IFERROR(J28/SUM(N28:O32),"-")</f>
        <v>33571.428571429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SUM(X28:X32)-SUM(J28:J32)</f>
        <v>-310000</v>
      </c>
      <c r="AB28" s="83">
        <f>SUM(X28:X32)/SUM(J28:J32)</f>
        <v>0.34042553191489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0.5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121</v>
      </c>
      <c r="C29" s="347"/>
      <c r="D29" s="347" t="s">
        <v>122</v>
      </c>
      <c r="E29" s="347" t="s">
        <v>123</v>
      </c>
      <c r="F29" s="347" t="s">
        <v>78</v>
      </c>
      <c r="G29" s="88"/>
      <c r="H29" s="88" t="s">
        <v>119</v>
      </c>
      <c r="I29" s="88" t="s">
        <v>124</v>
      </c>
      <c r="J29" s="330"/>
      <c r="K29" s="79">
        <v>0</v>
      </c>
      <c r="L29" s="79">
        <v>0</v>
      </c>
      <c r="M29" s="79">
        <v>0</v>
      </c>
      <c r="N29" s="89">
        <v>0</v>
      </c>
      <c r="O29" s="90">
        <v>0</v>
      </c>
      <c r="P29" s="91">
        <f>N29+O29</f>
        <v>0</v>
      </c>
      <c r="Q29" s="80" t="str">
        <f>IFERROR(P29/M29,"-")</f>
        <v>-</v>
      </c>
      <c r="R29" s="79">
        <v>0</v>
      </c>
      <c r="S29" s="79">
        <v>0</v>
      </c>
      <c r="T29" s="80" t="str">
        <f>IFERROR(R29/(P29),"-")</f>
        <v>-</v>
      </c>
      <c r="U29" s="336"/>
      <c r="V29" s="82">
        <v>0</v>
      </c>
      <c r="W29" s="80" t="str">
        <f>IF(P29=0,"-",V29/P29)</f>
        <v>-</v>
      </c>
      <c r="X29" s="335">
        <v>0</v>
      </c>
      <c r="Y29" s="336" t="str">
        <f>IFERROR(X29/P29,"-")</f>
        <v>-</v>
      </c>
      <c r="Z29" s="336" t="str">
        <f>IFERROR(X29/V29,"-")</f>
        <v>-</v>
      </c>
      <c r="AA29" s="330"/>
      <c r="AB29" s="83"/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125</v>
      </c>
      <c r="C30" s="347"/>
      <c r="D30" s="347" t="s">
        <v>107</v>
      </c>
      <c r="E30" s="347" t="s">
        <v>92</v>
      </c>
      <c r="F30" s="347" t="s">
        <v>99</v>
      </c>
      <c r="G30" s="88"/>
      <c r="H30" s="88" t="s">
        <v>119</v>
      </c>
      <c r="I30" s="88" t="s">
        <v>126</v>
      </c>
      <c r="J30" s="330"/>
      <c r="K30" s="79">
        <v>7</v>
      </c>
      <c r="L30" s="79">
        <v>0</v>
      </c>
      <c r="M30" s="79">
        <v>0</v>
      </c>
      <c r="N30" s="89">
        <v>3</v>
      </c>
      <c r="O30" s="90">
        <v>0</v>
      </c>
      <c r="P30" s="91">
        <f>N30+O30</f>
        <v>3</v>
      </c>
      <c r="Q30" s="80" t="str">
        <f>IFERROR(P30/M30,"-")</f>
        <v>-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0.33333333333333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0.66666666666667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127</v>
      </c>
      <c r="C31" s="347"/>
      <c r="D31" s="347" t="s">
        <v>128</v>
      </c>
      <c r="E31" s="347" t="s">
        <v>77</v>
      </c>
      <c r="F31" s="347" t="s">
        <v>78</v>
      </c>
      <c r="G31" s="88"/>
      <c r="H31" s="88" t="s">
        <v>119</v>
      </c>
      <c r="I31" s="88" t="s">
        <v>129</v>
      </c>
      <c r="J31" s="330"/>
      <c r="K31" s="79">
        <v>0</v>
      </c>
      <c r="L31" s="79">
        <v>0</v>
      </c>
      <c r="M31" s="79">
        <v>0</v>
      </c>
      <c r="N31" s="89">
        <v>7</v>
      </c>
      <c r="O31" s="90">
        <v>0</v>
      </c>
      <c r="P31" s="91">
        <f>N31+O31</f>
        <v>7</v>
      </c>
      <c r="Q31" s="80" t="str">
        <f>IFERROR(P31/M31,"-")</f>
        <v>-</v>
      </c>
      <c r="R31" s="79">
        <v>1</v>
      </c>
      <c r="S31" s="79">
        <v>1</v>
      </c>
      <c r="T31" s="80">
        <f>IFERROR(R31/(P31),"-")</f>
        <v>0.14285714285714</v>
      </c>
      <c r="U31" s="336"/>
      <c r="V31" s="82">
        <v>1</v>
      </c>
      <c r="W31" s="80">
        <f>IF(P31=0,"-",V31/P31)</f>
        <v>0.14285714285714</v>
      </c>
      <c r="X31" s="335">
        <v>160000</v>
      </c>
      <c r="Y31" s="336">
        <f>IFERROR(X31/P31,"-")</f>
        <v>22857.142857143</v>
      </c>
      <c r="Z31" s="336">
        <f>IFERROR(X31/V31,"-")</f>
        <v>160000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0.14285714285714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3</v>
      </c>
      <c r="BF31" s="111">
        <f>IF(P31=0,"",IF(BE31=0,"",(BE31/P31)))</f>
        <v>0.42857142857143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2</v>
      </c>
      <c r="BX31" s="125">
        <f>IF(P31=0,"",IF(BW31=0,"",(BW31/P31)))</f>
        <v>0.28571428571429</v>
      </c>
      <c r="BY31" s="126">
        <v>1</v>
      </c>
      <c r="BZ31" s="127">
        <f>IFERROR(BY31/BW31,"-")</f>
        <v>0.5</v>
      </c>
      <c r="CA31" s="128">
        <v>220000</v>
      </c>
      <c r="CB31" s="129">
        <f>IFERROR(CA31/BW31,"-")</f>
        <v>110000</v>
      </c>
      <c r="CC31" s="130"/>
      <c r="CD31" s="130"/>
      <c r="CE31" s="130">
        <v>1</v>
      </c>
      <c r="CF31" s="131">
        <v>1</v>
      </c>
      <c r="CG31" s="132">
        <f>IF(P31=0,"",IF(CF31=0,"",(CF31/P31)))</f>
        <v>0.14285714285714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1</v>
      </c>
      <c r="CP31" s="139">
        <v>160000</v>
      </c>
      <c r="CQ31" s="139">
        <v>220000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/>
      <c r="B32" s="347" t="s">
        <v>130</v>
      </c>
      <c r="C32" s="347"/>
      <c r="D32" s="347" t="s">
        <v>115</v>
      </c>
      <c r="E32" s="347" t="s">
        <v>115</v>
      </c>
      <c r="F32" s="347" t="s">
        <v>71</v>
      </c>
      <c r="G32" s="88"/>
      <c r="H32" s="88"/>
      <c r="I32" s="88"/>
      <c r="J32" s="330"/>
      <c r="K32" s="79">
        <v>108</v>
      </c>
      <c r="L32" s="79">
        <v>27</v>
      </c>
      <c r="M32" s="79">
        <v>11</v>
      </c>
      <c r="N32" s="89">
        <v>2</v>
      </c>
      <c r="O32" s="90">
        <v>0</v>
      </c>
      <c r="P32" s="91">
        <f>N32+O32</f>
        <v>2</v>
      </c>
      <c r="Q32" s="80">
        <f>IFERROR(P32/M32,"-")</f>
        <v>0.18181818181818</v>
      </c>
      <c r="R32" s="79">
        <v>1</v>
      </c>
      <c r="S32" s="79">
        <v>0</v>
      </c>
      <c r="T32" s="80">
        <f>IFERROR(R32/(P32),"-")</f>
        <v>0.5</v>
      </c>
      <c r="U32" s="336"/>
      <c r="V32" s="82">
        <v>1</v>
      </c>
      <c r="W32" s="80">
        <f>IF(P32=0,"-",V32/P32)</f>
        <v>0.5</v>
      </c>
      <c r="X32" s="335">
        <v>0</v>
      </c>
      <c r="Y32" s="336">
        <f>IFERROR(X32/P32,"-")</f>
        <v>0</v>
      </c>
      <c r="Z32" s="336">
        <f>IFERROR(X32/V32,"-")</f>
        <v>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0.5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1</v>
      </c>
      <c r="CG32" s="132">
        <f>IF(P32=0,"",IF(CF32=0,"",(CF32/P32)))</f>
        <v>0.5</v>
      </c>
      <c r="CH32" s="133">
        <v>1</v>
      </c>
      <c r="CI32" s="134">
        <f>IFERROR(CH32/CF32,"-")</f>
        <v>1</v>
      </c>
      <c r="CJ32" s="135">
        <v>3000</v>
      </c>
      <c r="CK32" s="136">
        <f>IFERROR(CJ32/CF32,"-")</f>
        <v>3000</v>
      </c>
      <c r="CL32" s="137">
        <v>1</v>
      </c>
      <c r="CM32" s="137"/>
      <c r="CN32" s="137"/>
      <c r="CO32" s="138">
        <v>1</v>
      </c>
      <c r="CP32" s="139">
        <v>0</v>
      </c>
      <c r="CQ32" s="139">
        <v>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0.075</v>
      </c>
      <c r="B33" s="347" t="s">
        <v>131</v>
      </c>
      <c r="C33" s="347"/>
      <c r="D33" s="347" t="s">
        <v>97</v>
      </c>
      <c r="E33" s="347" t="s">
        <v>98</v>
      </c>
      <c r="F33" s="347" t="s">
        <v>99</v>
      </c>
      <c r="G33" s="88" t="s">
        <v>132</v>
      </c>
      <c r="H33" s="88" t="s">
        <v>133</v>
      </c>
      <c r="I33" s="88" t="s">
        <v>134</v>
      </c>
      <c r="J33" s="330">
        <v>240000</v>
      </c>
      <c r="K33" s="79">
        <v>0</v>
      </c>
      <c r="L33" s="79">
        <v>0</v>
      </c>
      <c r="M33" s="79">
        <v>0</v>
      </c>
      <c r="N33" s="89">
        <v>0</v>
      </c>
      <c r="O33" s="90">
        <v>0</v>
      </c>
      <c r="P33" s="91">
        <f>N33+O33</f>
        <v>0</v>
      </c>
      <c r="Q33" s="80" t="str">
        <f>IFERROR(P33/M33,"-")</f>
        <v>-</v>
      </c>
      <c r="R33" s="79">
        <v>0</v>
      </c>
      <c r="S33" s="79">
        <v>0</v>
      </c>
      <c r="T33" s="80" t="str">
        <f>IFERROR(R33/(P33),"-")</f>
        <v>-</v>
      </c>
      <c r="U33" s="336">
        <f>IFERROR(J33/SUM(N33:O42),"-")</f>
        <v>26666.666666667</v>
      </c>
      <c r="V33" s="82">
        <v>0</v>
      </c>
      <c r="W33" s="80" t="str">
        <f>IF(P33=0,"-",V33/P33)</f>
        <v>-</v>
      </c>
      <c r="X33" s="335">
        <v>0</v>
      </c>
      <c r="Y33" s="336" t="str">
        <f>IFERROR(X33/P33,"-")</f>
        <v>-</v>
      </c>
      <c r="Z33" s="336" t="str">
        <f>IFERROR(X33/V33,"-")</f>
        <v>-</v>
      </c>
      <c r="AA33" s="330">
        <f>SUM(X33:X42)-SUM(J33:J42)</f>
        <v>-222000</v>
      </c>
      <c r="AB33" s="83">
        <f>SUM(X33:X42)/SUM(J33:J42)</f>
        <v>0.075</v>
      </c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135</v>
      </c>
      <c r="C34" s="347"/>
      <c r="D34" s="347" t="s">
        <v>136</v>
      </c>
      <c r="E34" s="347" t="s">
        <v>137</v>
      </c>
      <c r="F34" s="347" t="s">
        <v>99</v>
      </c>
      <c r="G34" s="88" t="s">
        <v>138</v>
      </c>
      <c r="H34" s="88" t="s">
        <v>133</v>
      </c>
      <c r="I34" s="88" t="s">
        <v>134</v>
      </c>
      <c r="J34" s="330"/>
      <c r="K34" s="79">
        <v>4</v>
      </c>
      <c r="L34" s="79">
        <v>0</v>
      </c>
      <c r="M34" s="79">
        <v>0</v>
      </c>
      <c r="N34" s="89">
        <v>1</v>
      </c>
      <c r="O34" s="90">
        <v>0</v>
      </c>
      <c r="P34" s="91">
        <f>N34+O34</f>
        <v>1</v>
      </c>
      <c r="Q34" s="80" t="str">
        <f>IFERROR(P34/M34,"-")</f>
        <v>-</v>
      </c>
      <c r="R34" s="79">
        <v>0</v>
      </c>
      <c r="S34" s="79">
        <v>1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1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139</v>
      </c>
      <c r="C35" s="347"/>
      <c r="D35" s="347" t="s">
        <v>140</v>
      </c>
      <c r="E35" s="347" t="s">
        <v>141</v>
      </c>
      <c r="F35" s="347" t="s">
        <v>99</v>
      </c>
      <c r="G35" s="88" t="s">
        <v>142</v>
      </c>
      <c r="H35" s="88" t="s">
        <v>133</v>
      </c>
      <c r="I35" s="88" t="s">
        <v>134</v>
      </c>
      <c r="J35" s="330"/>
      <c r="K35" s="79">
        <v>2</v>
      </c>
      <c r="L35" s="79">
        <v>0</v>
      </c>
      <c r="M35" s="79">
        <v>0</v>
      </c>
      <c r="N35" s="89">
        <v>0</v>
      </c>
      <c r="O35" s="90">
        <v>0</v>
      </c>
      <c r="P35" s="91">
        <f>N35+O35</f>
        <v>0</v>
      </c>
      <c r="Q35" s="80" t="str">
        <f>IFERROR(P35/M35,"-")</f>
        <v>-</v>
      </c>
      <c r="R35" s="79">
        <v>0</v>
      </c>
      <c r="S35" s="79">
        <v>0</v>
      </c>
      <c r="T35" s="80" t="str">
        <f>IFERROR(R35/(P35),"-")</f>
        <v>-</v>
      </c>
      <c r="U35" s="336"/>
      <c r="V35" s="82">
        <v>0</v>
      </c>
      <c r="W35" s="80" t="str">
        <f>IF(P35=0,"-",V35/P35)</f>
        <v>-</v>
      </c>
      <c r="X35" s="335">
        <v>0</v>
      </c>
      <c r="Y35" s="336" t="str">
        <f>IFERROR(X35/P35,"-")</f>
        <v>-</v>
      </c>
      <c r="Z35" s="336" t="str">
        <f>IFERROR(X35/V35,"-")</f>
        <v>-</v>
      </c>
      <c r="AA35" s="33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143</v>
      </c>
      <c r="C36" s="347"/>
      <c r="D36" s="347" t="s">
        <v>144</v>
      </c>
      <c r="E36" s="347" t="s">
        <v>110</v>
      </c>
      <c r="F36" s="347" t="s">
        <v>99</v>
      </c>
      <c r="G36" s="88" t="s">
        <v>145</v>
      </c>
      <c r="H36" s="88" t="s">
        <v>133</v>
      </c>
      <c r="I36" s="88" t="s">
        <v>124</v>
      </c>
      <c r="J36" s="330"/>
      <c r="K36" s="79">
        <v>8</v>
      </c>
      <c r="L36" s="79">
        <v>0</v>
      </c>
      <c r="M36" s="79">
        <v>0</v>
      </c>
      <c r="N36" s="89">
        <v>1</v>
      </c>
      <c r="O36" s="90">
        <v>0</v>
      </c>
      <c r="P36" s="91">
        <f>N36+O36</f>
        <v>1</v>
      </c>
      <c r="Q36" s="80" t="str">
        <f>IFERROR(P36/M36,"-")</f>
        <v>-</v>
      </c>
      <c r="R36" s="79">
        <v>1</v>
      </c>
      <c r="S36" s="79">
        <v>0</v>
      </c>
      <c r="T36" s="80">
        <f>IFERROR(R36/(P36),"-")</f>
        <v>1</v>
      </c>
      <c r="U36" s="336"/>
      <c r="V36" s="82">
        <v>1</v>
      </c>
      <c r="W36" s="80">
        <f>IF(P36=0,"-",V36/P36)</f>
        <v>1</v>
      </c>
      <c r="X36" s="335">
        <v>15000</v>
      </c>
      <c r="Y36" s="336">
        <f>IFERROR(X36/P36,"-")</f>
        <v>15000</v>
      </c>
      <c r="Z36" s="336">
        <f>IFERROR(X36/V36,"-")</f>
        <v>15000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>
        <v>1</v>
      </c>
      <c r="CG36" s="132">
        <f>IF(P36=0,"",IF(CF36=0,"",(CF36/P36)))</f>
        <v>1</v>
      </c>
      <c r="CH36" s="133">
        <v>1</v>
      </c>
      <c r="CI36" s="134">
        <f>IFERROR(CH36/CF36,"-")</f>
        <v>1</v>
      </c>
      <c r="CJ36" s="135">
        <v>15000</v>
      </c>
      <c r="CK36" s="136">
        <f>IFERROR(CJ36/CF36,"-")</f>
        <v>15000</v>
      </c>
      <c r="CL36" s="137"/>
      <c r="CM36" s="137"/>
      <c r="CN36" s="137">
        <v>1</v>
      </c>
      <c r="CO36" s="138">
        <v>1</v>
      </c>
      <c r="CP36" s="139">
        <v>15000</v>
      </c>
      <c r="CQ36" s="139">
        <v>15000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146</v>
      </c>
      <c r="C37" s="347"/>
      <c r="D37" s="347" t="s">
        <v>115</v>
      </c>
      <c r="E37" s="347" t="s">
        <v>115</v>
      </c>
      <c r="F37" s="347" t="s">
        <v>71</v>
      </c>
      <c r="G37" s="88" t="s">
        <v>147</v>
      </c>
      <c r="H37" s="88"/>
      <c r="I37" s="88"/>
      <c r="J37" s="330"/>
      <c r="K37" s="79">
        <v>23</v>
      </c>
      <c r="L37" s="79">
        <v>17</v>
      </c>
      <c r="M37" s="79">
        <v>1</v>
      </c>
      <c r="N37" s="89">
        <v>2</v>
      </c>
      <c r="O37" s="90">
        <v>0</v>
      </c>
      <c r="P37" s="91">
        <f>N37+O37</f>
        <v>2</v>
      </c>
      <c r="Q37" s="80">
        <f>IFERROR(P37/M37,"-")</f>
        <v>2</v>
      </c>
      <c r="R37" s="79">
        <v>1</v>
      </c>
      <c r="S37" s="79">
        <v>0</v>
      </c>
      <c r="T37" s="80">
        <f>IFERROR(R37/(P37),"-")</f>
        <v>0.5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>
        <v>2</v>
      </c>
      <c r="BX37" s="125">
        <f>IF(P37=0,"",IF(BW37=0,"",(BW37/P37)))</f>
        <v>1</v>
      </c>
      <c r="BY37" s="126">
        <v>1</v>
      </c>
      <c r="BZ37" s="127">
        <f>IFERROR(BY37/BW37,"-")</f>
        <v>0.5</v>
      </c>
      <c r="CA37" s="128">
        <v>6000</v>
      </c>
      <c r="CB37" s="129">
        <f>IFERROR(CA37/BW37,"-")</f>
        <v>3000</v>
      </c>
      <c r="CC37" s="130"/>
      <c r="CD37" s="130">
        <v>1</v>
      </c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>
        <v>6000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148</v>
      </c>
      <c r="C38" s="347"/>
      <c r="D38" s="347" t="s">
        <v>149</v>
      </c>
      <c r="E38" s="347" t="s">
        <v>123</v>
      </c>
      <c r="F38" s="347" t="s">
        <v>78</v>
      </c>
      <c r="G38" s="88" t="s">
        <v>132</v>
      </c>
      <c r="H38" s="88" t="s">
        <v>133</v>
      </c>
      <c r="I38" s="88" t="s">
        <v>150</v>
      </c>
      <c r="J38" s="330"/>
      <c r="K38" s="79">
        <v>0</v>
      </c>
      <c r="L38" s="79">
        <v>0</v>
      </c>
      <c r="M38" s="79">
        <v>0</v>
      </c>
      <c r="N38" s="89">
        <v>2</v>
      </c>
      <c r="O38" s="90">
        <v>0</v>
      </c>
      <c r="P38" s="91">
        <f>N38+O38</f>
        <v>2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/>
      <c r="V38" s="82">
        <v>1</v>
      </c>
      <c r="W38" s="80">
        <f>IF(P38=0,"-",V38/P38)</f>
        <v>0.5</v>
      </c>
      <c r="X38" s="335">
        <v>3000</v>
      </c>
      <c r="Y38" s="336">
        <f>IFERROR(X38/P38,"-")</f>
        <v>1500</v>
      </c>
      <c r="Z38" s="336">
        <f>IFERROR(X38/V38,"-")</f>
        <v>3000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0.5</v>
      </c>
      <c r="BG38" s="110">
        <v>1</v>
      </c>
      <c r="BH38" s="112">
        <f>IFERROR(BG38/BE38,"-")</f>
        <v>1</v>
      </c>
      <c r="BI38" s="113">
        <v>3000</v>
      </c>
      <c r="BJ38" s="114">
        <f>IFERROR(BI38/BE38,"-")</f>
        <v>3000</v>
      </c>
      <c r="BK38" s="115">
        <v>1</v>
      </c>
      <c r="BL38" s="115"/>
      <c r="BM38" s="115"/>
      <c r="BN38" s="117">
        <v>1</v>
      </c>
      <c r="BO38" s="118">
        <f>IF(P38=0,"",IF(BN38=0,"",(BN38/P38)))</f>
        <v>0.5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3000</v>
      </c>
      <c r="CQ38" s="139">
        <v>3000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151</v>
      </c>
      <c r="C39" s="347"/>
      <c r="D39" s="347" t="s">
        <v>109</v>
      </c>
      <c r="E39" s="347" t="s">
        <v>110</v>
      </c>
      <c r="F39" s="347" t="s">
        <v>78</v>
      </c>
      <c r="G39" s="88" t="s">
        <v>138</v>
      </c>
      <c r="H39" s="88" t="s">
        <v>133</v>
      </c>
      <c r="I39" s="88" t="s">
        <v>150</v>
      </c>
      <c r="J39" s="330"/>
      <c r="K39" s="79">
        <v>0</v>
      </c>
      <c r="L39" s="79">
        <v>0</v>
      </c>
      <c r="M39" s="79">
        <v>0</v>
      </c>
      <c r="N39" s="89">
        <v>1</v>
      </c>
      <c r="O39" s="90">
        <v>0</v>
      </c>
      <c r="P39" s="91">
        <f>N39+O39</f>
        <v>1</v>
      </c>
      <c r="Q39" s="80" t="str">
        <f>IFERROR(P39/M39,"-")</f>
        <v>-</v>
      </c>
      <c r="R39" s="79">
        <v>0</v>
      </c>
      <c r="S39" s="79">
        <v>0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>
        <v>1</v>
      </c>
      <c r="CG39" s="132">
        <f>IF(P39=0,"",IF(CF39=0,"",(CF39/P39)))</f>
        <v>1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152</v>
      </c>
      <c r="C40" s="347"/>
      <c r="D40" s="347" t="s">
        <v>153</v>
      </c>
      <c r="E40" s="347" t="s">
        <v>154</v>
      </c>
      <c r="F40" s="347" t="s">
        <v>78</v>
      </c>
      <c r="G40" s="88" t="s">
        <v>142</v>
      </c>
      <c r="H40" s="88" t="s">
        <v>133</v>
      </c>
      <c r="I40" s="88" t="s">
        <v>150</v>
      </c>
      <c r="J40" s="330"/>
      <c r="K40" s="79">
        <v>0</v>
      </c>
      <c r="L40" s="79">
        <v>0</v>
      </c>
      <c r="M40" s="79">
        <v>0</v>
      </c>
      <c r="N40" s="89">
        <v>0</v>
      </c>
      <c r="O40" s="90">
        <v>0</v>
      </c>
      <c r="P40" s="91">
        <f>N40+O40</f>
        <v>0</v>
      </c>
      <c r="Q40" s="80" t="str">
        <f>IFERROR(P40/M40,"-")</f>
        <v>-</v>
      </c>
      <c r="R40" s="79">
        <v>0</v>
      </c>
      <c r="S40" s="79">
        <v>0</v>
      </c>
      <c r="T40" s="80" t="str">
        <f>IFERROR(R40/(P40),"-")</f>
        <v>-</v>
      </c>
      <c r="U40" s="336"/>
      <c r="V40" s="82">
        <v>0</v>
      </c>
      <c r="W40" s="80" t="str">
        <f>IF(P40=0,"-",V40/P40)</f>
        <v>-</v>
      </c>
      <c r="X40" s="335">
        <v>0</v>
      </c>
      <c r="Y40" s="336" t="str">
        <f>IFERROR(X40/P40,"-")</f>
        <v>-</v>
      </c>
      <c r="Z40" s="336" t="str">
        <f>IFERROR(X40/V40,"-")</f>
        <v>-</v>
      </c>
      <c r="AA40" s="330"/>
      <c r="AB40" s="83"/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155</v>
      </c>
      <c r="C41" s="347"/>
      <c r="D41" s="347" t="s">
        <v>156</v>
      </c>
      <c r="E41" s="347" t="s">
        <v>137</v>
      </c>
      <c r="F41" s="347" t="s">
        <v>78</v>
      </c>
      <c r="G41" s="88" t="s">
        <v>145</v>
      </c>
      <c r="H41" s="88" t="s">
        <v>133</v>
      </c>
      <c r="I41" s="88" t="s">
        <v>150</v>
      </c>
      <c r="J41" s="330"/>
      <c r="K41" s="79">
        <v>0</v>
      </c>
      <c r="L41" s="79">
        <v>0</v>
      </c>
      <c r="M41" s="79">
        <v>0</v>
      </c>
      <c r="N41" s="89">
        <v>2</v>
      </c>
      <c r="O41" s="90">
        <v>0</v>
      </c>
      <c r="P41" s="91">
        <f>N41+O41</f>
        <v>2</v>
      </c>
      <c r="Q41" s="80" t="str">
        <f>IFERROR(P41/M41,"-")</f>
        <v>-</v>
      </c>
      <c r="R41" s="79">
        <v>0</v>
      </c>
      <c r="S41" s="79">
        <v>0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2</v>
      </c>
      <c r="AN41" s="99">
        <f>IF(P41=0,"",IF(AM41=0,"",(AM41/P41)))</f>
        <v>1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157</v>
      </c>
      <c r="C42" s="347"/>
      <c r="D42" s="347" t="s">
        <v>115</v>
      </c>
      <c r="E42" s="347" t="s">
        <v>115</v>
      </c>
      <c r="F42" s="347" t="s">
        <v>71</v>
      </c>
      <c r="G42" s="88" t="s">
        <v>147</v>
      </c>
      <c r="H42" s="88"/>
      <c r="I42" s="88"/>
      <c r="J42" s="330"/>
      <c r="K42" s="79">
        <v>8</v>
      </c>
      <c r="L42" s="79">
        <v>6</v>
      </c>
      <c r="M42" s="79">
        <v>0</v>
      </c>
      <c r="N42" s="89">
        <v>0</v>
      </c>
      <c r="O42" s="90">
        <v>0</v>
      </c>
      <c r="P42" s="91">
        <f>N42+O42</f>
        <v>0</v>
      </c>
      <c r="Q42" s="80" t="str">
        <f>IFERROR(P42/M42,"-")</f>
        <v>-</v>
      </c>
      <c r="R42" s="79">
        <v>0</v>
      </c>
      <c r="S42" s="79">
        <v>0</v>
      </c>
      <c r="T42" s="80" t="str">
        <f>IFERROR(R42/(P42),"-")</f>
        <v>-</v>
      </c>
      <c r="U42" s="336"/>
      <c r="V42" s="82">
        <v>0</v>
      </c>
      <c r="W42" s="80" t="str">
        <f>IF(P42=0,"-",V42/P42)</f>
        <v>-</v>
      </c>
      <c r="X42" s="335">
        <v>0</v>
      </c>
      <c r="Y42" s="336" t="str">
        <f>IFERROR(X42/P42,"-")</f>
        <v>-</v>
      </c>
      <c r="Z42" s="336" t="str">
        <f>IFERROR(X42/V42,"-")</f>
        <v>-</v>
      </c>
      <c r="AA42" s="330"/>
      <c r="AB42" s="83"/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</v>
      </c>
      <c r="B43" s="347" t="s">
        <v>158</v>
      </c>
      <c r="C43" s="347"/>
      <c r="D43" s="347" t="s">
        <v>159</v>
      </c>
      <c r="E43" s="347" t="s">
        <v>160</v>
      </c>
      <c r="F43" s="347" t="s">
        <v>117</v>
      </c>
      <c r="G43" s="88" t="s">
        <v>161</v>
      </c>
      <c r="H43" s="88" t="s">
        <v>162</v>
      </c>
      <c r="I43" s="88" t="s">
        <v>163</v>
      </c>
      <c r="J43" s="330">
        <v>260000</v>
      </c>
      <c r="K43" s="79">
        <v>6</v>
      </c>
      <c r="L43" s="79">
        <v>0</v>
      </c>
      <c r="M43" s="79">
        <v>34</v>
      </c>
      <c r="N43" s="89">
        <v>1</v>
      </c>
      <c r="O43" s="90">
        <v>0</v>
      </c>
      <c r="P43" s="91">
        <f>N43+O43</f>
        <v>1</v>
      </c>
      <c r="Q43" s="80">
        <f>IFERROR(P43/M43,"-")</f>
        <v>0.029411764705882</v>
      </c>
      <c r="R43" s="79">
        <v>0</v>
      </c>
      <c r="S43" s="79">
        <v>0</v>
      </c>
      <c r="T43" s="80">
        <f>IFERROR(R43/(P43),"-")</f>
        <v>0</v>
      </c>
      <c r="U43" s="336">
        <f>IFERROR(J43/SUM(N43:O46),"-")</f>
        <v>26000</v>
      </c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>
        <f>SUM(X43:X46)-SUM(J43:J46)</f>
        <v>-260000</v>
      </c>
      <c r="AB43" s="83">
        <f>SUM(X43:X46)/SUM(J43:J46)</f>
        <v>0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1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164</v>
      </c>
      <c r="C44" s="347"/>
      <c r="D44" s="347" t="s">
        <v>165</v>
      </c>
      <c r="E44" s="347" t="s">
        <v>166</v>
      </c>
      <c r="F44" s="347" t="s">
        <v>78</v>
      </c>
      <c r="G44" s="88"/>
      <c r="H44" s="88" t="s">
        <v>162</v>
      </c>
      <c r="I44" s="88" t="s">
        <v>167</v>
      </c>
      <c r="J44" s="330"/>
      <c r="K44" s="79">
        <v>0</v>
      </c>
      <c r="L44" s="79">
        <v>0</v>
      </c>
      <c r="M44" s="79">
        <v>0</v>
      </c>
      <c r="N44" s="89">
        <v>6</v>
      </c>
      <c r="O44" s="90">
        <v>0</v>
      </c>
      <c r="P44" s="91">
        <f>N44+O44</f>
        <v>6</v>
      </c>
      <c r="Q44" s="80" t="str">
        <f>IFERROR(P44/M44,"-")</f>
        <v>-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0.16666666666667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3</v>
      </c>
      <c r="BX44" s="125">
        <f>IF(P44=0,"",IF(BW44=0,"",(BW44/P44)))</f>
        <v>0.5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>
        <v>2</v>
      </c>
      <c r="CG44" s="132">
        <f>IF(P44=0,"",IF(CF44=0,"",(CF44/P44)))</f>
        <v>0.33333333333333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168</v>
      </c>
      <c r="C45" s="347"/>
      <c r="D45" s="347" t="s">
        <v>169</v>
      </c>
      <c r="E45" s="347" t="s">
        <v>170</v>
      </c>
      <c r="F45" s="347" t="s">
        <v>99</v>
      </c>
      <c r="G45" s="88"/>
      <c r="H45" s="88" t="s">
        <v>162</v>
      </c>
      <c r="I45" s="88" t="s">
        <v>171</v>
      </c>
      <c r="J45" s="330"/>
      <c r="K45" s="79">
        <v>2</v>
      </c>
      <c r="L45" s="79">
        <v>0</v>
      </c>
      <c r="M45" s="79">
        <v>0</v>
      </c>
      <c r="N45" s="89">
        <v>1</v>
      </c>
      <c r="O45" s="90">
        <v>0</v>
      </c>
      <c r="P45" s="91">
        <f>N45+O45</f>
        <v>1</v>
      </c>
      <c r="Q45" s="80" t="str">
        <f>IFERROR(P45/M45,"-")</f>
        <v>-</v>
      </c>
      <c r="R45" s="79">
        <v>0</v>
      </c>
      <c r="S45" s="79">
        <v>1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>
        <v>1</v>
      </c>
      <c r="AW45" s="105">
        <f>IF(P45=0,"",IF(AV45=0,"",(AV45/P45)))</f>
        <v>1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172</v>
      </c>
      <c r="C46" s="347"/>
      <c r="D46" s="347" t="s">
        <v>115</v>
      </c>
      <c r="E46" s="347" t="s">
        <v>115</v>
      </c>
      <c r="F46" s="347" t="s">
        <v>71</v>
      </c>
      <c r="G46" s="88"/>
      <c r="H46" s="88"/>
      <c r="I46" s="88"/>
      <c r="J46" s="330"/>
      <c r="K46" s="79">
        <v>40</v>
      </c>
      <c r="L46" s="79">
        <v>23</v>
      </c>
      <c r="M46" s="79">
        <v>7</v>
      </c>
      <c r="N46" s="89">
        <v>2</v>
      </c>
      <c r="O46" s="90">
        <v>0</v>
      </c>
      <c r="P46" s="91">
        <f>N46+O46</f>
        <v>2</v>
      </c>
      <c r="Q46" s="80">
        <f>IFERROR(P46/M46,"-")</f>
        <v>0.28571428571429</v>
      </c>
      <c r="R46" s="79">
        <v>1</v>
      </c>
      <c r="S46" s="79">
        <v>0</v>
      </c>
      <c r="T46" s="80">
        <f>IFERROR(R46/(P46),"-")</f>
        <v>0.5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2</v>
      </c>
      <c r="BO46" s="118">
        <f>IF(P46=0,"",IF(BN46=0,"",(BN46/P46)))</f>
        <v>1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0.01</v>
      </c>
      <c r="B47" s="347" t="s">
        <v>173</v>
      </c>
      <c r="C47" s="347"/>
      <c r="D47" s="347" t="s">
        <v>174</v>
      </c>
      <c r="E47" s="347" t="s">
        <v>175</v>
      </c>
      <c r="F47" s="347" t="s">
        <v>117</v>
      </c>
      <c r="G47" s="88" t="s">
        <v>176</v>
      </c>
      <c r="H47" s="88" t="s">
        <v>177</v>
      </c>
      <c r="I47" s="88" t="s">
        <v>178</v>
      </c>
      <c r="J47" s="330">
        <v>300000</v>
      </c>
      <c r="K47" s="79">
        <v>0</v>
      </c>
      <c r="L47" s="79">
        <v>0</v>
      </c>
      <c r="M47" s="79">
        <v>9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336">
        <f>IFERROR(J47/SUM(N47:O60),"-")</f>
        <v>25000</v>
      </c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>
        <f>SUM(X47:X60)-SUM(J47:J60)</f>
        <v>-297000</v>
      </c>
      <c r="AB47" s="83">
        <f>SUM(X47:X60)/SUM(J47:J60)</f>
        <v>0.01</v>
      </c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179</v>
      </c>
      <c r="C48" s="347"/>
      <c r="D48" s="347" t="s">
        <v>180</v>
      </c>
      <c r="E48" s="347" t="s">
        <v>181</v>
      </c>
      <c r="F48" s="347" t="s">
        <v>78</v>
      </c>
      <c r="G48" s="88" t="s">
        <v>182</v>
      </c>
      <c r="H48" s="88" t="s">
        <v>177</v>
      </c>
      <c r="I48" s="88" t="s">
        <v>183</v>
      </c>
      <c r="J48" s="330"/>
      <c r="K48" s="79">
        <v>0</v>
      </c>
      <c r="L48" s="79">
        <v>0</v>
      </c>
      <c r="M48" s="79">
        <v>0</v>
      </c>
      <c r="N48" s="89">
        <v>0</v>
      </c>
      <c r="O48" s="90">
        <v>0</v>
      </c>
      <c r="P48" s="91">
        <f>N48+O48</f>
        <v>0</v>
      </c>
      <c r="Q48" s="80" t="str">
        <f>IFERROR(P48/M48,"-")</f>
        <v>-</v>
      </c>
      <c r="R48" s="79">
        <v>0</v>
      </c>
      <c r="S48" s="79">
        <v>0</v>
      </c>
      <c r="T48" s="80" t="str">
        <f>IFERROR(R48/(P48),"-")</f>
        <v>-</v>
      </c>
      <c r="U48" s="336"/>
      <c r="V48" s="82">
        <v>0</v>
      </c>
      <c r="W48" s="80" t="str">
        <f>IF(P48=0,"-",V48/P48)</f>
        <v>-</v>
      </c>
      <c r="X48" s="335">
        <v>0</v>
      </c>
      <c r="Y48" s="336" t="str">
        <f>IFERROR(X48/P48,"-")</f>
        <v>-</v>
      </c>
      <c r="Z48" s="336" t="str">
        <f>IFERROR(X48/V48,"-")</f>
        <v>-</v>
      </c>
      <c r="AA48" s="330"/>
      <c r="AB48" s="83"/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184</v>
      </c>
      <c r="C49" s="347"/>
      <c r="D49" s="347" t="s">
        <v>185</v>
      </c>
      <c r="E49" s="347" t="s">
        <v>92</v>
      </c>
      <c r="F49" s="347" t="s">
        <v>99</v>
      </c>
      <c r="G49" s="88" t="s">
        <v>186</v>
      </c>
      <c r="H49" s="88" t="s">
        <v>177</v>
      </c>
      <c r="I49" s="88" t="s">
        <v>187</v>
      </c>
      <c r="J49" s="330"/>
      <c r="K49" s="79">
        <v>1</v>
      </c>
      <c r="L49" s="79">
        <v>0</v>
      </c>
      <c r="M49" s="79">
        <v>0</v>
      </c>
      <c r="N49" s="89">
        <v>1</v>
      </c>
      <c r="O49" s="90">
        <v>0</v>
      </c>
      <c r="P49" s="91">
        <f>N49+O49</f>
        <v>1</v>
      </c>
      <c r="Q49" s="80" t="str">
        <f>IFERROR(P49/M49,"-")</f>
        <v>-</v>
      </c>
      <c r="R49" s="79">
        <v>0</v>
      </c>
      <c r="S49" s="79">
        <v>1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1</v>
      </c>
      <c r="BO49" s="118">
        <f>IF(P49=0,"",IF(BN49=0,"",(BN49/P49)))</f>
        <v>1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188</v>
      </c>
      <c r="C50" s="347"/>
      <c r="D50" s="347" t="s">
        <v>144</v>
      </c>
      <c r="E50" s="347" t="s">
        <v>110</v>
      </c>
      <c r="F50" s="347" t="s">
        <v>117</v>
      </c>
      <c r="G50" s="88" t="s">
        <v>189</v>
      </c>
      <c r="H50" s="88" t="s">
        <v>177</v>
      </c>
      <c r="I50" s="88" t="s">
        <v>120</v>
      </c>
      <c r="J50" s="330"/>
      <c r="K50" s="79">
        <v>0</v>
      </c>
      <c r="L50" s="79">
        <v>0</v>
      </c>
      <c r="M50" s="79">
        <v>5</v>
      </c>
      <c r="N50" s="89">
        <v>0</v>
      </c>
      <c r="O50" s="90">
        <v>0</v>
      </c>
      <c r="P50" s="91">
        <f>N50+O50</f>
        <v>0</v>
      </c>
      <c r="Q50" s="80">
        <f>IFERROR(P50/M50,"-")</f>
        <v>0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190</v>
      </c>
      <c r="C51" s="347"/>
      <c r="D51" s="347" t="s">
        <v>191</v>
      </c>
      <c r="E51" s="347" t="s">
        <v>192</v>
      </c>
      <c r="F51" s="347" t="s">
        <v>78</v>
      </c>
      <c r="G51" s="88" t="s">
        <v>193</v>
      </c>
      <c r="H51" s="88" t="s">
        <v>177</v>
      </c>
      <c r="I51" s="88" t="s">
        <v>194</v>
      </c>
      <c r="J51" s="330"/>
      <c r="K51" s="79">
        <v>0</v>
      </c>
      <c r="L51" s="79">
        <v>0</v>
      </c>
      <c r="M51" s="79">
        <v>0</v>
      </c>
      <c r="N51" s="89">
        <v>1</v>
      </c>
      <c r="O51" s="90">
        <v>0</v>
      </c>
      <c r="P51" s="91">
        <f>N51+O51</f>
        <v>1</v>
      </c>
      <c r="Q51" s="80" t="str">
        <f>IFERROR(P51/M51,"-")</f>
        <v>-</v>
      </c>
      <c r="R51" s="79">
        <v>0</v>
      </c>
      <c r="S51" s="79">
        <v>0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1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195</v>
      </c>
      <c r="C52" s="347"/>
      <c r="D52" s="347" t="s">
        <v>196</v>
      </c>
      <c r="E52" s="347" t="s">
        <v>197</v>
      </c>
      <c r="F52" s="347" t="s">
        <v>99</v>
      </c>
      <c r="G52" s="88" t="s">
        <v>198</v>
      </c>
      <c r="H52" s="88" t="s">
        <v>177</v>
      </c>
      <c r="I52" s="348" t="s">
        <v>199</v>
      </c>
      <c r="J52" s="330"/>
      <c r="K52" s="79">
        <v>5</v>
      </c>
      <c r="L52" s="79">
        <v>0</v>
      </c>
      <c r="M52" s="79">
        <v>0</v>
      </c>
      <c r="N52" s="89">
        <v>2</v>
      </c>
      <c r="O52" s="90">
        <v>0</v>
      </c>
      <c r="P52" s="91">
        <f>N52+O52</f>
        <v>2</v>
      </c>
      <c r="Q52" s="80" t="str">
        <f>IFERROR(P52/M52,"-")</f>
        <v>-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1</v>
      </c>
      <c r="AW52" s="105">
        <f>IF(P52=0,"",IF(AV52=0,"",(AV52/P52)))</f>
        <v>0.5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1</v>
      </c>
      <c r="BX52" s="125">
        <f>IF(P52=0,"",IF(BW52=0,"",(BW52/P52)))</f>
        <v>0.5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200</v>
      </c>
      <c r="C53" s="347"/>
      <c r="D53" s="347" t="s">
        <v>201</v>
      </c>
      <c r="E53" s="347" t="s">
        <v>202</v>
      </c>
      <c r="F53" s="347" t="s">
        <v>117</v>
      </c>
      <c r="G53" s="88" t="s">
        <v>203</v>
      </c>
      <c r="H53" s="88" t="s">
        <v>177</v>
      </c>
      <c r="I53" s="88" t="s">
        <v>204</v>
      </c>
      <c r="J53" s="330"/>
      <c r="K53" s="79">
        <v>2</v>
      </c>
      <c r="L53" s="79">
        <v>0</v>
      </c>
      <c r="M53" s="79">
        <v>13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205</v>
      </c>
      <c r="C54" s="347"/>
      <c r="D54" s="347" t="s">
        <v>191</v>
      </c>
      <c r="E54" s="347" t="s">
        <v>192</v>
      </c>
      <c r="F54" s="347" t="s">
        <v>78</v>
      </c>
      <c r="G54" s="88" t="s">
        <v>206</v>
      </c>
      <c r="H54" s="88" t="s">
        <v>177</v>
      </c>
      <c r="I54" s="88" t="s">
        <v>134</v>
      </c>
      <c r="J54" s="330"/>
      <c r="K54" s="79">
        <v>0</v>
      </c>
      <c r="L54" s="79">
        <v>0</v>
      </c>
      <c r="M54" s="79">
        <v>0</v>
      </c>
      <c r="N54" s="89">
        <v>3</v>
      </c>
      <c r="O54" s="90">
        <v>0</v>
      </c>
      <c r="P54" s="91">
        <f>N54+O54</f>
        <v>3</v>
      </c>
      <c r="Q54" s="80" t="str">
        <f>IFERROR(P54/M54,"-")</f>
        <v>-</v>
      </c>
      <c r="R54" s="79">
        <v>1</v>
      </c>
      <c r="S54" s="79">
        <v>0</v>
      </c>
      <c r="T54" s="80">
        <f>IFERROR(R54/(P54),"-")</f>
        <v>0.33333333333333</v>
      </c>
      <c r="U54" s="336"/>
      <c r="V54" s="82">
        <v>1</v>
      </c>
      <c r="W54" s="80">
        <f>IF(P54=0,"-",V54/P54)</f>
        <v>0.33333333333333</v>
      </c>
      <c r="X54" s="335">
        <v>3000</v>
      </c>
      <c r="Y54" s="336">
        <f>IFERROR(X54/P54,"-")</f>
        <v>1000</v>
      </c>
      <c r="Z54" s="336">
        <f>IFERROR(X54/V54,"-")</f>
        <v>3000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>
        <v>1</v>
      </c>
      <c r="AW54" s="105">
        <f>IF(P54=0,"",IF(AV54=0,"",(AV54/P54)))</f>
        <v>0.33333333333333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>
        <v>2</v>
      </c>
      <c r="BF54" s="111">
        <f>IF(P54=0,"",IF(BE54=0,"",(BE54/P54)))</f>
        <v>0.66666666666667</v>
      </c>
      <c r="BG54" s="110">
        <v>1</v>
      </c>
      <c r="BH54" s="112">
        <f>IFERROR(BG54/BE54,"-")</f>
        <v>0.5</v>
      </c>
      <c r="BI54" s="113">
        <v>3000</v>
      </c>
      <c r="BJ54" s="114">
        <f>IFERROR(BI54/BE54,"-")</f>
        <v>1500</v>
      </c>
      <c r="BK54" s="115">
        <v>1</v>
      </c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3000</v>
      </c>
      <c r="CQ54" s="139">
        <v>3000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207</v>
      </c>
      <c r="C55" s="347"/>
      <c r="D55" s="347" t="s">
        <v>208</v>
      </c>
      <c r="E55" s="347" t="s">
        <v>209</v>
      </c>
      <c r="F55" s="347" t="s">
        <v>99</v>
      </c>
      <c r="G55" s="88" t="s">
        <v>210</v>
      </c>
      <c r="H55" s="88" t="s">
        <v>177</v>
      </c>
      <c r="I55" s="88"/>
      <c r="J55" s="330"/>
      <c r="K55" s="79">
        <v>3</v>
      </c>
      <c r="L55" s="79">
        <v>0</v>
      </c>
      <c r="M55" s="79">
        <v>0</v>
      </c>
      <c r="N55" s="89">
        <v>1</v>
      </c>
      <c r="O55" s="90">
        <v>0</v>
      </c>
      <c r="P55" s="91">
        <f>N55+O55</f>
        <v>1</v>
      </c>
      <c r="Q55" s="80" t="str">
        <f>IFERROR(P55/M55,"-")</f>
        <v>-</v>
      </c>
      <c r="R55" s="79">
        <v>1</v>
      </c>
      <c r="S55" s="79">
        <v>0</v>
      </c>
      <c r="T55" s="80">
        <f>IFERROR(R55/(P55),"-")</f>
        <v>1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1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211</v>
      </c>
      <c r="C56" s="347"/>
      <c r="D56" s="347" t="s">
        <v>144</v>
      </c>
      <c r="E56" s="347" t="s">
        <v>110</v>
      </c>
      <c r="F56" s="347" t="s">
        <v>117</v>
      </c>
      <c r="G56" s="88" t="s">
        <v>212</v>
      </c>
      <c r="H56" s="88" t="s">
        <v>177</v>
      </c>
      <c r="I56" s="88"/>
      <c r="J56" s="330"/>
      <c r="K56" s="79">
        <v>4</v>
      </c>
      <c r="L56" s="79">
        <v>0</v>
      </c>
      <c r="M56" s="79">
        <v>9</v>
      </c>
      <c r="N56" s="89">
        <v>0</v>
      </c>
      <c r="O56" s="90">
        <v>0</v>
      </c>
      <c r="P56" s="91">
        <f>N56+O56</f>
        <v>0</v>
      </c>
      <c r="Q56" s="80">
        <f>IFERROR(P56/M56,"-")</f>
        <v>0</v>
      </c>
      <c r="R56" s="79">
        <v>0</v>
      </c>
      <c r="S56" s="79">
        <v>0</v>
      </c>
      <c r="T56" s="80" t="str">
        <f>IFERROR(R56/(P56),"-")</f>
        <v>-</v>
      </c>
      <c r="U56" s="336"/>
      <c r="V56" s="82">
        <v>0</v>
      </c>
      <c r="W56" s="80" t="str">
        <f>IF(P56=0,"-",V56/P56)</f>
        <v>-</v>
      </c>
      <c r="X56" s="335">
        <v>0</v>
      </c>
      <c r="Y56" s="336" t="str">
        <f>IFERROR(X56/P56,"-")</f>
        <v>-</v>
      </c>
      <c r="Z56" s="336" t="str">
        <f>IFERROR(X56/V56,"-")</f>
        <v>-</v>
      </c>
      <c r="AA56" s="33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213</v>
      </c>
      <c r="C57" s="347"/>
      <c r="D57" s="347" t="s">
        <v>214</v>
      </c>
      <c r="E57" s="347" t="s">
        <v>215</v>
      </c>
      <c r="F57" s="347" t="s">
        <v>78</v>
      </c>
      <c r="G57" s="88" t="s">
        <v>216</v>
      </c>
      <c r="H57" s="88" t="s">
        <v>177</v>
      </c>
      <c r="I57" s="88"/>
      <c r="J57" s="330"/>
      <c r="K57" s="79">
        <v>0</v>
      </c>
      <c r="L57" s="79">
        <v>0</v>
      </c>
      <c r="M57" s="79">
        <v>0</v>
      </c>
      <c r="N57" s="89">
        <v>1</v>
      </c>
      <c r="O57" s="90">
        <v>0</v>
      </c>
      <c r="P57" s="91">
        <f>N57+O57</f>
        <v>1</v>
      </c>
      <c r="Q57" s="80" t="str">
        <f>IFERROR(P57/M57,"-")</f>
        <v>-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>
        <v>1</v>
      </c>
      <c r="CG57" s="132">
        <f>IF(P57=0,"",IF(CF57=0,"",(CF57/P57)))</f>
        <v>1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217</v>
      </c>
      <c r="C58" s="347"/>
      <c r="D58" s="347" t="s">
        <v>201</v>
      </c>
      <c r="E58" s="347" t="s">
        <v>202</v>
      </c>
      <c r="F58" s="347" t="s">
        <v>99</v>
      </c>
      <c r="G58" s="88" t="s">
        <v>218</v>
      </c>
      <c r="H58" s="88" t="s">
        <v>177</v>
      </c>
      <c r="I58" s="88"/>
      <c r="J58" s="330"/>
      <c r="K58" s="79">
        <v>0</v>
      </c>
      <c r="L58" s="79">
        <v>0</v>
      </c>
      <c r="M58" s="79">
        <v>0</v>
      </c>
      <c r="N58" s="89">
        <v>0</v>
      </c>
      <c r="O58" s="90">
        <v>0</v>
      </c>
      <c r="P58" s="91">
        <f>N58+O58</f>
        <v>0</v>
      </c>
      <c r="Q58" s="80" t="str">
        <f>IFERROR(P58/M58,"-")</f>
        <v>-</v>
      </c>
      <c r="R58" s="79">
        <v>0</v>
      </c>
      <c r="S58" s="79">
        <v>0</v>
      </c>
      <c r="T58" s="80" t="str">
        <f>IFERROR(R58/(P58),"-")</f>
        <v>-</v>
      </c>
      <c r="U58" s="336"/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/>
      <c r="AB58" s="83"/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219</v>
      </c>
      <c r="C59" s="347"/>
      <c r="D59" s="347" t="s">
        <v>185</v>
      </c>
      <c r="E59" s="347" t="s">
        <v>92</v>
      </c>
      <c r="F59" s="347" t="s">
        <v>117</v>
      </c>
      <c r="G59" s="88" t="s">
        <v>220</v>
      </c>
      <c r="H59" s="88" t="s">
        <v>177</v>
      </c>
      <c r="I59" s="88"/>
      <c r="J59" s="330"/>
      <c r="K59" s="79">
        <v>4</v>
      </c>
      <c r="L59" s="79">
        <v>0</v>
      </c>
      <c r="M59" s="79">
        <v>20</v>
      </c>
      <c r="N59" s="89">
        <v>1</v>
      </c>
      <c r="O59" s="90">
        <v>0</v>
      </c>
      <c r="P59" s="91">
        <f>N59+O59</f>
        <v>1</v>
      </c>
      <c r="Q59" s="80">
        <f>IFERROR(P59/M59,"-")</f>
        <v>0.05</v>
      </c>
      <c r="R59" s="79">
        <v>0</v>
      </c>
      <c r="S59" s="79">
        <v>0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1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221</v>
      </c>
      <c r="C60" s="347"/>
      <c r="D60" s="347" t="s">
        <v>115</v>
      </c>
      <c r="E60" s="347" t="s">
        <v>115</v>
      </c>
      <c r="F60" s="347" t="s">
        <v>71</v>
      </c>
      <c r="G60" s="88" t="s">
        <v>222</v>
      </c>
      <c r="H60" s="88"/>
      <c r="I60" s="88"/>
      <c r="J60" s="330"/>
      <c r="K60" s="79">
        <v>31</v>
      </c>
      <c r="L60" s="79">
        <v>19</v>
      </c>
      <c r="M60" s="79">
        <v>15</v>
      </c>
      <c r="N60" s="89">
        <v>2</v>
      </c>
      <c r="O60" s="90">
        <v>0</v>
      </c>
      <c r="P60" s="91">
        <f>N60+O60</f>
        <v>2</v>
      </c>
      <c r="Q60" s="80">
        <f>IFERROR(P60/M60,"-")</f>
        <v>0.13333333333333</v>
      </c>
      <c r="R60" s="79">
        <v>0</v>
      </c>
      <c r="S60" s="79">
        <v>0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0.5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>
        <v>1</v>
      </c>
      <c r="BX60" s="125">
        <f>IF(P60=0,"",IF(BW60=0,"",(BW60/P60)))</f>
        <v>0.5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0.40769230769231</v>
      </c>
      <c r="B61" s="347" t="s">
        <v>223</v>
      </c>
      <c r="C61" s="347"/>
      <c r="D61" s="347" t="s">
        <v>224</v>
      </c>
      <c r="E61" s="347" t="s">
        <v>225</v>
      </c>
      <c r="F61" s="347" t="s">
        <v>66</v>
      </c>
      <c r="G61" s="88" t="s">
        <v>132</v>
      </c>
      <c r="H61" s="88" t="s">
        <v>226</v>
      </c>
      <c r="I61" s="88" t="s">
        <v>194</v>
      </c>
      <c r="J61" s="330">
        <v>130000</v>
      </c>
      <c r="K61" s="79">
        <v>6</v>
      </c>
      <c r="L61" s="79">
        <v>0</v>
      </c>
      <c r="M61" s="79">
        <v>35</v>
      </c>
      <c r="N61" s="89">
        <v>5</v>
      </c>
      <c r="O61" s="90">
        <v>0</v>
      </c>
      <c r="P61" s="91">
        <f>N61+O61</f>
        <v>5</v>
      </c>
      <c r="Q61" s="80">
        <f>IFERROR(P61/M61,"-")</f>
        <v>0.14285714285714</v>
      </c>
      <c r="R61" s="79">
        <v>2</v>
      </c>
      <c r="S61" s="79">
        <v>2</v>
      </c>
      <c r="T61" s="80">
        <f>IFERROR(R61/(P61),"-")</f>
        <v>0.4</v>
      </c>
      <c r="U61" s="336">
        <f>IFERROR(J61/SUM(N61:O76),"-")</f>
        <v>7647.0588235294</v>
      </c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>
        <f>SUM(X61:X76)-SUM(J61:J76)</f>
        <v>-77000</v>
      </c>
      <c r="AB61" s="83">
        <f>SUM(X61:X76)/SUM(J61:J76)</f>
        <v>0.40769230769231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2</v>
      </c>
      <c r="BF61" s="111">
        <f>IF(P61=0,"",IF(BE61=0,"",(BE61/P61)))</f>
        <v>0.4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2</v>
      </c>
      <c r="BO61" s="118">
        <f>IF(P61=0,"",IF(BN61=0,"",(BN61/P61)))</f>
        <v>0.4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1</v>
      </c>
      <c r="BX61" s="125">
        <f>IF(P61=0,"",IF(BW61=0,"",(BW61/P61)))</f>
        <v>0.2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227</v>
      </c>
      <c r="C62" s="347"/>
      <c r="D62" s="347" t="s">
        <v>228</v>
      </c>
      <c r="E62" s="347" t="s">
        <v>229</v>
      </c>
      <c r="F62" s="347" t="s">
        <v>78</v>
      </c>
      <c r="G62" s="88"/>
      <c r="H62" s="88" t="s">
        <v>226</v>
      </c>
      <c r="I62" s="88" t="s">
        <v>230</v>
      </c>
      <c r="J62" s="330"/>
      <c r="K62" s="79">
        <v>0</v>
      </c>
      <c r="L62" s="79">
        <v>0</v>
      </c>
      <c r="M62" s="79">
        <v>0</v>
      </c>
      <c r="N62" s="89">
        <v>2</v>
      </c>
      <c r="O62" s="90">
        <v>0</v>
      </c>
      <c r="P62" s="91">
        <f>N62+O62</f>
        <v>2</v>
      </c>
      <c r="Q62" s="80" t="str">
        <f>IFERROR(P62/M62,"-")</f>
        <v>-</v>
      </c>
      <c r="R62" s="79">
        <v>1</v>
      </c>
      <c r="S62" s="79">
        <v>0</v>
      </c>
      <c r="T62" s="80">
        <f>IFERROR(R62/(P62),"-")</f>
        <v>0.5</v>
      </c>
      <c r="U62" s="336"/>
      <c r="V62" s="82">
        <v>1</v>
      </c>
      <c r="W62" s="80">
        <f>IF(P62=0,"-",V62/P62)</f>
        <v>0.5</v>
      </c>
      <c r="X62" s="335">
        <v>6000</v>
      </c>
      <c r="Y62" s="336">
        <f>IFERROR(X62/P62,"-")</f>
        <v>3000</v>
      </c>
      <c r="Z62" s="336">
        <f>IFERROR(X62/V62,"-")</f>
        <v>6000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1</v>
      </c>
      <c r="BF62" s="111">
        <f>IF(P62=0,"",IF(BE62=0,"",(BE62/P62)))</f>
        <v>0.5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>
        <v>1</v>
      </c>
      <c r="CG62" s="132">
        <f>IF(P62=0,"",IF(CF62=0,"",(CF62/P62)))</f>
        <v>0.5</v>
      </c>
      <c r="CH62" s="133">
        <v>1</v>
      </c>
      <c r="CI62" s="134">
        <f>IFERROR(CH62/CF62,"-")</f>
        <v>1</v>
      </c>
      <c r="CJ62" s="135">
        <v>15000</v>
      </c>
      <c r="CK62" s="136">
        <f>IFERROR(CJ62/CF62,"-")</f>
        <v>15000</v>
      </c>
      <c r="CL62" s="137"/>
      <c r="CM62" s="137"/>
      <c r="CN62" s="137">
        <v>1</v>
      </c>
      <c r="CO62" s="138">
        <v>1</v>
      </c>
      <c r="CP62" s="139">
        <v>6000</v>
      </c>
      <c r="CQ62" s="139">
        <v>15000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231</v>
      </c>
      <c r="C63" s="347"/>
      <c r="D63" s="347" t="s">
        <v>232</v>
      </c>
      <c r="E63" s="347" t="s">
        <v>233</v>
      </c>
      <c r="F63" s="347" t="s">
        <v>234</v>
      </c>
      <c r="G63" s="88"/>
      <c r="H63" s="88" t="s">
        <v>226</v>
      </c>
      <c r="I63" s="88" t="s">
        <v>126</v>
      </c>
      <c r="J63" s="330"/>
      <c r="K63" s="79">
        <v>3</v>
      </c>
      <c r="L63" s="79">
        <v>0</v>
      </c>
      <c r="M63" s="79">
        <v>27</v>
      </c>
      <c r="N63" s="89">
        <v>0</v>
      </c>
      <c r="O63" s="90">
        <v>0</v>
      </c>
      <c r="P63" s="91">
        <f>N63+O63</f>
        <v>0</v>
      </c>
      <c r="Q63" s="80">
        <f>IFERROR(P63/M63,"-")</f>
        <v>0</v>
      </c>
      <c r="R63" s="79">
        <v>0</v>
      </c>
      <c r="S63" s="79">
        <v>0</v>
      </c>
      <c r="T63" s="80" t="str">
        <f>IFERROR(R63/(P63),"-")</f>
        <v>-</v>
      </c>
      <c r="U63" s="336"/>
      <c r="V63" s="82">
        <v>0</v>
      </c>
      <c r="W63" s="80" t="str">
        <f>IF(P63=0,"-",V63/P63)</f>
        <v>-</v>
      </c>
      <c r="X63" s="335">
        <v>0</v>
      </c>
      <c r="Y63" s="336" t="str">
        <f>IFERROR(X63/P63,"-")</f>
        <v>-</v>
      </c>
      <c r="Z63" s="336" t="str">
        <f>IFERROR(X63/V63,"-")</f>
        <v>-</v>
      </c>
      <c r="AA63" s="33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235</v>
      </c>
      <c r="C64" s="347"/>
      <c r="D64" s="347" t="s">
        <v>115</v>
      </c>
      <c r="E64" s="347" t="s">
        <v>115</v>
      </c>
      <c r="F64" s="347" t="s">
        <v>71</v>
      </c>
      <c r="G64" s="88"/>
      <c r="H64" s="88"/>
      <c r="I64" s="88"/>
      <c r="J64" s="330"/>
      <c r="K64" s="79">
        <v>23</v>
      </c>
      <c r="L64" s="79">
        <v>17</v>
      </c>
      <c r="M64" s="79">
        <v>11</v>
      </c>
      <c r="N64" s="89">
        <v>3</v>
      </c>
      <c r="O64" s="90">
        <v>0</v>
      </c>
      <c r="P64" s="91">
        <f>N64+O64</f>
        <v>3</v>
      </c>
      <c r="Q64" s="80">
        <f>IFERROR(P64/M64,"-")</f>
        <v>0.27272727272727</v>
      </c>
      <c r="R64" s="79">
        <v>1</v>
      </c>
      <c r="S64" s="79">
        <v>0</v>
      </c>
      <c r="T64" s="80">
        <f>IFERROR(R64/(P64),"-")</f>
        <v>0.33333333333333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>
        <v>1</v>
      </c>
      <c r="AW64" s="105">
        <f>IF(P64=0,"",IF(AV64=0,"",(AV64/P64)))</f>
        <v>0.33333333333333</v>
      </c>
      <c r="AX64" s="104"/>
      <c r="AY64" s="106">
        <f>IFERROR(AX64/AV64,"-")</f>
        <v>0</v>
      </c>
      <c r="AZ64" s="107"/>
      <c r="BA64" s="108">
        <f>IFERROR(AZ64/AV64,"-")</f>
        <v>0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1</v>
      </c>
      <c r="BO64" s="118">
        <f>IF(P64=0,"",IF(BN64=0,"",(BN64/P64)))</f>
        <v>0.33333333333333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1</v>
      </c>
      <c r="BX64" s="125">
        <f>IF(P64=0,"",IF(BW64=0,"",(BW64/P64)))</f>
        <v>0.33333333333333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236</v>
      </c>
      <c r="C65" s="347"/>
      <c r="D65" s="347" t="s">
        <v>237</v>
      </c>
      <c r="E65" s="347" t="s">
        <v>229</v>
      </c>
      <c r="F65" s="347" t="s">
        <v>66</v>
      </c>
      <c r="G65" s="88" t="s">
        <v>132</v>
      </c>
      <c r="H65" s="88" t="s">
        <v>238</v>
      </c>
      <c r="I65" s="88" t="s">
        <v>239</v>
      </c>
      <c r="J65" s="330"/>
      <c r="K65" s="79">
        <v>0</v>
      </c>
      <c r="L65" s="79">
        <v>0</v>
      </c>
      <c r="M65" s="79">
        <v>6</v>
      </c>
      <c r="N65" s="89">
        <v>0</v>
      </c>
      <c r="O65" s="90">
        <v>0</v>
      </c>
      <c r="P65" s="91">
        <f>N65+O65</f>
        <v>0</v>
      </c>
      <c r="Q65" s="80">
        <f>IFERROR(P65/M65,"-")</f>
        <v>0</v>
      </c>
      <c r="R65" s="79">
        <v>0</v>
      </c>
      <c r="S65" s="79">
        <v>0</v>
      </c>
      <c r="T65" s="80" t="str">
        <f>IFERROR(R65/(P65),"-")</f>
        <v>-</v>
      </c>
      <c r="U65" s="336"/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240</v>
      </c>
      <c r="C66" s="347"/>
      <c r="D66" s="347" t="s">
        <v>237</v>
      </c>
      <c r="E66" s="347" t="s">
        <v>229</v>
      </c>
      <c r="F66" s="347" t="s">
        <v>71</v>
      </c>
      <c r="G66" s="88"/>
      <c r="H66" s="88"/>
      <c r="I66" s="88"/>
      <c r="J66" s="330"/>
      <c r="K66" s="79">
        <v>1</v>
      </c>
      <c r="L66" s="79">
        <v>1</v>
      </c>
      <c r="M66" s="79">
        <v>1</v>
      </c>
      <c r="N66" s="89">
        <v>1</v>
      </c>
      <c r="O66" s="90">
        <v>0</v>
      </c>
      <c r="P66" s="91">
        <f>N66+O66</f>
        <v>1</v>
      </c>
      <c r="Q66" s="80">
        <f>IFERROR(P66/M66,"-")</f>
        <v>1</v>
      </c>
      <c r="R66" s="79">
        <v>1</v>
      </c>
      <c r="S66" s="79">
        <v>0</v>
      </c>
      <c r="T66" s="80">
        <f>IFERROR(R66/(P66),"-")</f>
        <v>1</v>
      </c>
      <c r="U66" s="336"/>
      <c r="V66" s="82">
        <v>1</v>
      </c>
      <c r="W66" s="80">
        <f>IF(P66=0,"-",V66/P66)</f>
        <v>1</v>
      </c>
      <c r="X66" s="335">
        <v>3000</v>
      </c>
      <c r="Y66" s="336">
        <f>IFERROR(X66/P66,"-")</f>
        <v>3000</v>
      </c>
      <c r="Z66" s="336">
        <f>IFERROR(X66/V66,"-")</f>
        <v>3000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1</v>
      </c>
      <c r="BG66" s="110">
        <v>1</v>
      </c>
      <c r="BH66" s="112">
        <f>IFERROR(BG66/BE66,"-")</f>
        <v>1</v>
      </c>
      <c r="BI66" s="113">
        <v>3000</v>
      </c>
      <c r="BJ66" s="114">
        <f>IFERROR(BI66/BE66,"-")</f>
        <v>3000</v>
      </c>
      <c r="BK66" s="115">
        <v>1</v>
      </c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3000</v>
      </c>
      <c r="CQ66" s="139">
        <v>3000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241</v>
      </c>
      <c r="C67" s="347"/>
      <c r="D67" s="347" t="s">
        <v>224</v>
      </c>
      <c r="E67" s="347" t="s">
        <v>225</v>
      </c>
      <c r="F67" s="347" t="s">
        <v>66</v>
      </c>
      <c r="G67" s="88" t="s">
        <v>138</v>
      </c>
      <c r="H67" s="88" t="s">
        <v>226</v>
      </c>
      <c r="I67" s="88" t="s">
        <v>194</v>
      </c>
      <c r="J67" s="330"/>
      <c r="K67" s="79">
        <v>4</v>
      </c>
      <c r="L67" s="79">
        <v>0</v>
      </c>
      <c r="M67" s="79">
        <v>27</v>
      </c>
      <c r="N67" s="89">
        <v>0</v>
      </c>
      <c r="O67" s="90">
        <v>0</v>
      </c>
      <c r="P67" s="91">
        <f>N67+O67</f>
        <v>0</v>
      </c>
      <c r="Q67" s="80">
        <f>IFERROR(P67/M67,"-")</f>
        <v>0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242</v>
      </c>
      <c r="C68" s="347"/>
      <c r="D68" s="347" t="s">
        <v>243</v>
      </c>
      <c r="E68" s="347" t="s">
        <v>244</v>
      </c>
      <c r="F68" s="347" t="s">
        <v>78</v>
      </c>
      <c r="G68" s="88"/>
      <c r="H68" s="88" t="s">
        <v>226</v>
      </c>
      <c r="I68" s="88" t="s">
        <v>230</v>
      </c>
      <c r="J68" s="330"/>
      <c r="K68" s="79">
        <v>0</v>
      </c>
      <c r="L68" s="79">
        <v>0</v>
      </c>
      <c r="M68" s="79">
        <v>0</v>
      </c>
      <c r="N68" s="89">
        <v>0</v>
      </c>
      <c r="O68" s="90">
        <v>0</v>
      </c>
      <c r="P68" s="91">
        <f>N68+O68</f>
        <v>0</v>
      </c>
      <c r="Q68" s="80" t="str">
        <f>IFERROR(P68/M68,"-")</f>
        <v>-</v>
      </c>
      <c r="R68" s="79">
        <v>0</v>
      </c>
      <c r="S68" s="79">
        <v>0</v>
      </c>
      <c r="T68" s="80" t="str">
        <f>IFERROR(R68/(P68),"-")</f>
        <v>-</v>
      </c>
      <c r="U68" s="336"/>
      <c r="V68" s="82">
        <v>0</v>
      </c>
      <c r="W68" s="80" t="str">
        <f>IF(P68=0,"-",V68/P68)</f>
        <v>-</v>
      </c>
      <c r="X68" s="335">
        <v>0</v>
      </c>
      <c r="Y68" s="336" t="str">
        <f>IFERROR(X68/P68,"-")</f>
        <v>-</v>
      </c>
      <c r="Z68" s="336" t="str">
        <f>IFERROR(X68/V68,"-")</f>
        <v>-</v>
      </c>
      <c r="AA68" s="330"/>
      <c r="AB68" s="83"/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245</v>
      </c>
      <c r="C69" s="347"/>
      <c r="D69" s="347" t="s">
        <v>246</v>
      </c>
      <c r="E69" s="347" t="s">
        <v>247</v>
      </c>
      <c r="F69" s="347" t="s">
        <v>234</v>
      </c>
      <c r="G69" s="88"/>
      <c r="H69" s="88" t="s">
        <v>226</v>
      </c>
      <c r="I69" s="88" t="s">
        <v>126</v>
      </c>
      <c r="J69" s="330"/>
      <c r="K69" s="79">
        <v>1</v>
      </c>
      <c r="L69" s="79">
        <v>0</v>
      </c>
      <c r="M69" s="79">
        <v>9</v>
      </c>
      <c r="N69" s="89">
        <v>0</v>
      </c>
      <c r="O69" s="90">
        <v>0</v>
      </c>
      <c r="P69" s="91">
        <f>N69+O69</f>
        <v>0</v>
      </c>
      <c r="Q69" s="80">
        <f>IFERROR(P69/M69,"-")</f>
        <v>0</v>
      </c>
      <c r="R69" s="79">
        <v>0</v>
      </c>
      <c r="S69" s="79">
        <v>0</v>
      </c>
      <c r="T69" s="80" t="str">
        <f>IFERROR(R69/(P69),"-")</f>
        <v>-</v>
      </c>
      <c r="U69" s="336"/>
      <c r="V69" s="82">
        <v>0</v>
      </c>
      <c r="W69" s="80" t="str">
        <f>IF(P69=0,"-",V69/P69)</f>
        <v>-</v>
      </c>
      <c r="X69" s="335">
        <v>0</v>
      </c>
      <c r="Y69" s="336" t="str">
        <f>IFERROR(X69/P69,"-")</f>
        <v>-</v>
      </c>
      <c r="Z69" s="336" t="str">
        <f>IFERROR(X69/V69,"-")</f>
        <v>-</v>
      </c>
      <c r="AA69" s="33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248</v>
      </c>
      <c r="C70" s="347"/>
      <c r="D70" s="347" t="s">
        <v>232</v>
      </c>
      <c r="E70" s="347" t="s">
        <v>233</v>
      </c>
      <c r="F70" s="347" t="s">
        <v>66</v>
      </c>
      <c r="G70" s="88"/>
      <c r="H70" s="88" t="s">
        <v>226</v>
      </c>
      <c r="I70" s="349" t="s">
        <v>249</v>
      </c>
      <c r="J70" s="330"/>
      <c r="K70" s="79">
        <v>2</v>
      </c>
      <c r="L70" s="79">
        <v>0</v>
      </c>
      <c r="M70" s="79">
        <v>16</v>
      </c>
      <c r="N70" s="89">
        <v>1</v>
      </c>
      <c r="O70" s="90">
        <v>0</v>
      </c>
      <c r="P70" s="91">
        <f>N70+O70</f>
        <v>1</v>
      </c>
      <c r="Q70" s="80">
        <f>IFERROR(P70/M70,"-")</f>
        <v>0.0625</v>
      </c>
      <c r="R70" s="79">
        <v>0</v>
      </c>
      <c r="S70" s="79">
        <v>0</v>
      </c>
      <c r="T70" s="80">
        <f>IFERROR(R70/(P70),"-")</f>
        <v>0</v>
      </c>
      <c r="U70" s="336"/>
      <c r="V70" s="82">
        <v>1</v>
      </c>
      <c r="W70" s="80">
        <f>IF(P70=0,"-",V70/P70)</f>
        <v>1</v>
      </c>
      <c r="X70" s="335">
        <v>5000</v>
      </c>
      <c r="Y70" s="336">
        <f>IFERROR(X70/P70,"-")</f>
        <v>5000</v>
      </c>
      <c r="Z70" s="336">
        <f>IFERROR(X70/V70,"-")</f>
        <v>5000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1</v>
      </c>
      <c r="BO70" s="118">
        <f>IF(P70=0,"",IF(BN70=0,"",(BN70/P70)))</f>
        <v>1</v>
      </c>
      <c r="BP70" s="119">
        <v>1</v>
      </c>
      <c r="BQ70" s="120">
        <f>IFERROR(BP70/BN70,"-")</f>
        <v>1</v>
      </c>
      <c r="BR70" s="121">
        <v>5000</v>
      </c>
      <c r="BS70" s="122">
        <f>IFERROR(BR70/BN70,"-")</f>
        <v>5000</v>
      </c>
      <c r="BT70" s="123">
        <v>1</v>
      </c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1</v>
      </c>
      <c r="CP70" s="139">
        <v>5000</v>
      </c>
      <c r="CQ70" s="139">
        <v>5000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250</v>
      </c>
      <c r="C71" s="347"/>
      <c r="D71" s="347" t="s">
        <v>115</v>
      </c>
      <c r="E71" s="347" t="s">
        <v>115</v>
      </c>
      <c r="F71" s="347" t="s">
        <v>71</v>
      </c>
      <c r="G71" s="88"/>
      <c r="H71" s="88"/>
      <c r="I71" s="88"/>
      <c r="J71" s="330"/>
      <c r="K71" s="79">
        <v>9</v>
      </c>
      <c r="L71" s="79">
        <v>6</v>
      </c>
      <c r="M71" s="79">
        <v>2</v>
      </c>
      <c r="N71" s="89">
        <v>0</v>
      </c>
      <c r="O71" s="90">
        <v>0</v>
      </c>
      <c r="P71" s="91">
        <f>N71+O71</f>
        <v>0</v>
      </c>
      <c r="Q71" s="80">
        <f>IFERROR(P71/M71,"-")</f>
        <v>0</v>
      </c>
      <c r="R71" s="79">
        <v>0</v>
      </c>
      <c r="S71" s="79">
        <v>0</v>
      </c>
      <c r="T71" s="80" t="str">
        <f>IFERROR(R71/(P71),"-")</f>
        <v>-</v>
      </c>
      <c r="U71" s="336"/>
      <c r="V71" s="82">
        <v>0</v>
      </c>
      <c r="W71" s="80" t="str">
        <f>IF(P71=0,"-",V71/P71)</f>
        <v>-</v>
      </c>
      <c r="X71" s="335">
        <v>0</v>
      </c>
      <c r="Y71" s="336" t="str">
        <f>IFERROR(X71/P71,"-")</f>
        <v>-</v>
      </c>
      <c r="Z71" s="336" t="str">
        <f>IFERROR(X71/V71,"-")</f>
        <v>-</v>
      </c>
      <c r="AA71" s="330"/>
      <c r="AB71" s="83"/>
      <c r="AC71" s="77"/>
      <c r="AD71" s="92"/>
      <c r="AE71" s="93" t="str">
        <f>IF(P71=0,"",IF(AD71=0,"",(AD71/P71)))</f>
        <v/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 t="str">
        <f>IF(P71=0,"",IF(AM71=0,"",(AM71/P71)))</f>
        <v/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 t="str">
        <f>IF(P71=0,"",IF(AV71=0,"",(AV71/P71)))</f>
        <v/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 t="str">
        <f>IF(P71=0,"",IF(BE71=0,"",(BE71/P71)))</f>
        <v/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 t="str">
        <f>IF(P71=0,"",IF(BN71=0,"",(BN71/P71)))</f>
        <v/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 t="str">
        <f>IF(P71=0,"",IF(BW71=0,"",(BW71/P71)))</f>
        <v/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 t="str">
        <f>IF(P71=0,"",IF(CF71=0,"",(CF71/P71)))</f>
        <v/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251</v>
      </c>
      <c r="C72" s="347"/>
      <c r="D72" s="347" t="s">
        <v>224</v>
      </c>
      <c r="E72" s="347" t="s">
        <v>225</v>
      </c>
      <c r="F72" s="347" t="s">
        <v>66</v>
      </c>
      <c r="G72" s="88" t="s">
        <v>142</v>
      </c>
      <c r="H72" s="88" t="s">
        <v>226</v>
      </c>
      <c r="I72" s="88" t="s">
        <v>194</v>
      </c>
      <c r="J72" s="330"/>
      <c r="K72" s="79">
        <v>6</v>
      </c>
      <c r="L72" s="79">
        <v>0</v>
      </c>
      <c r="M72" s="79">
        <v>26</v>
      </c>
      <c r="N72" s="89">
        <v>4</v>
      </c>
      <c r="O72" s="90">
        <v>0</v>
      </c>
      <c r="P72" s="91">
        <f>N72+O72</f>
        <v>4</v>
      </c>
      <c r="Q72" s="80">
        <f>IFERROR(P72/M72,"-")</f>
        <v>0.15384615384615</v>
      </c>
      <c r="R72" s="79">
        <v>0</v>
      </c>
      <c r="S72" s="79">
        <v>1</v>
      </c>
      <c r="T72" s="80">
        <f>IFERROR(R72/(P72),"-")</f>
        <v>0</v>
      </c>
      <c r="U72" s="336"/>
      <c r="V72" s="82">
        <v>0</v>
      </c>
      <c r="W72" s="80">
        <f>IF(P72=0,"-",V72/P72)</f>
        <v>0</v>
      </c>
      <c r="X72" s="335">
        <v>0</v>
      </c>
      <c r="Y72" s="336">
        <f>IFERROR(X72/P72,"-")</f>
        <v>0</v>
      </c>
      <c r="Z72" s="336" t="str">
        <f>IFERROR(X72/V72,"-")</f>
        <v>-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>
        <v>2</v>
      </c>
      <c r="AN72" s="99">
        <f>IF(P72=0,"",IF(AM72=0,"",(AM72/P72)))</f>
        <v>0.5</v>
      </c>
      <c r="AO72" s="98"/>
      <c r="AP72" s="100">
        <f>IFERROR(AO72/AM72,"-")</f>
        <v>0</v>
      </c>
      <c r="AQ72" s="101"/>
      <c r="AR72" s="102">
        <f>IFERROR(AQ72/AM72,"-")</f>
        <v>0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1</v>
      </c>
      <c r="BO72" s="118">
        <f>IF(P72=0,"",IF(BN72=0,"",(BN72/P72)))</f>
        <v>0.25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>
        <v>1</v>
      </c>
      <c r="BX72" s="125">
        <f>IF(P72=0,"",IF(BW72=0,"",(BW72/P72)))</f>
        <v>0.25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252</v>
      </c>
      <c r="C73" s="347"/>
      <c r="D73" s="347" t="s">
        <v>228</v>
      </c>
      <c r="E73" s="347" t="s">
        <v>253</v>
      </c>
      <c r="F73" s="347" t="s">
        <v>78</v>
      </c>
      <c r="G73" s="88"/>
      <c r="H73" s="88" t="s">
        <v>226</v>
      </c>
      <c r="I73" s="88" t="s">
        <v>230</v>
      </c>
      <c r="J73" s="330"/>
      <c r="K73" s="79">
        <v>0</v>
      </c>
      <c r="L73" s="79">
        <v>0</v>
      </c>
      <c r="M73" s="79">
        <v>0</v>
      </c>
      <c r="N73" s="89">
        <v>0</v>
      </c>
      <c r="O73" s="90">
        <v>0</v>
      </c>
      <c r="P73" s="91">
        <f>N73+O73</f>
        <v>0</v>
      </c>
      <c r="Q73" s="80" t="str">
        <f>IFERROR(P73/M73,"-")</f>
        <v>-</v>
      </c>
      <c r="R73" s="79">
        <v>0</v>
      </c>
      <c r="S73" s="79">
        <v>0</v>
      </c>
      <c r="T73" s="80" t="str">
        <f>IFERROR(R73/(P73),"-")</f>
        <v>-</v>
      </c>
      <c r="U73" s="336"/>
      <c r="V73" s="82">
        <v>0</v>
      </c>
      <c r="W73" s="80" t="str">
        <f>IF(P73=0,"-",V73/P73)</f>
        <v>-</v>
      </c>
      <c r="X73" s="335">
        <v>0</v>
      </c>
      <c r="Y73" s="336" t="str">
        <f>IFERROR(X73/P73,"-")</f>
        <v>-</v>
      </c>
      <c r="Z73" s="336" t="str">
        <f>IFERROR(X73/V73,"-")</f>
        <v>-</v>
      </c>
      <c r="AA73" s="330"/>
      <c r="AB73" s="83"/>
      <c r="AC73" s="77"/>
      <c r="AD73" s="92"/>
      <c r="AE73" s="93" t="str">
        <f>IF(P73=0,"",IF(AD73=0,"",(AD73/P73)))</f>
        <v/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 t="str">
        <f>IF(P73=0,"",IF(AM73=0,"",(AM73/P73)))</f>
        <v/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 t="str">
        <f>IF(P73=0,"",IF(AV73=0,"",(AV73/P73)))</f>
        <v/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 t="str">
        <f>IF(P73=0,"",IF(BE73=0,"",(BE73/P73)))</f>
        <v/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 t="str">
        <f>IF(P73=0,"",IF(BN73=0,"",(BN73/P73)))</f>
        <v/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 t="str">
        <f>IF(P73=0,"",IF(BW73=0,"",(BW73/P73)))</f>
        <v/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 t="str">
        <f>IF(P73=0,"",IF(CF73=0,"",(CF73/P73)))</f>
        <v/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254</v>
      </c>
      <c r="C74" s="347"/>
      <c r="D74" s="347" t="s">
        <v>255</v>
      </c>
      <c r="E74" s="347" t="s">
        <v>256</v>
      </c>
      <c r="F74" s="347" t="s">
        <v>234</v>
      </c>
      <c r="G74" s="88"/>
      <c r="H74" s="88" t="s">
        <v>226</v>
      </c>
      <c r="I74" s="88" t="s">
        <v>126</v>
      </c>
      <c r="J74" s="330"/>
      <c r="K74" s="79">
        <v>0</v>
      </c>
      <c r="L74" s="79">
        <v>0</v>
      </c>
      <c r="M74" s="79">
        <v>16</v>
      </c>
      <c r="N74" s="89">
        <v>0</v>
      </c>
      <c r="O74" s="90">
        <v>0</v>
      </c>
      <c r="P74" s="91">
        <f>N74+O74</f>
        <v>0</v>
      </c>
      <c r="Q74" s="80">
        <f>IFERROR(P74/M74,"-")</f>
        <v>0</v>
      </c>
      <c r="R74" s="79">
        <v>0</v>
      </c>
      <c r="S74" s="79">
        <v>0</v>
      </c>
      <c r="T74" s="80" t="str">
        <f>IFERROR(R74/(P74),"-")</f>
        <v>-</v>
      </c>
      <c r="U74" s="336"/>
      <c r="V74" s="82">
        <v>0</v>
      </c>
      <c r="W74" s="80" t="str">
        <f>IF(P74=0,"-",V74/P74)</f>
        <v>-</v>
      </c>
      <c r="X74" s="335">
        <v>0</v>
      </c>
      <c r="Y74" s="336" t="str">
        <f>IFERROR(X74/P74,"-")</f>
        <v>-</v>
      </c>
      <c r="Z74" s="336" t="str">
        <f>IFERROR(X74/V74,"-")</f>
        <v>-</v>
      </c>
      <c r="AA74" s="330"/>
      <c r="AB74" s="83"/>
      <c r="AC74" s="77"/>
      <c r="AD74" s="92"/>
      <c r="AE74" s="93" t="str">
        <f>IF(P74=0,"",IF(AD74=0,"",(AD74/P74)))</f>
        <v/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 t="str">
        <f>IF(P74=0,"",IF(AM74=0,"",(AM74/P74)))</f>
        <v/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 t="str">
        <f>IF(P74=0,"",IF(AV74=0,"",(AV74/P74)))</f>
        <v/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 t="str">
        <f>IF(P74=0,"",IF(BE74=0,"",(BE74/P74)))</f>
        <v/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 t="str">
        <f>IF(P74=0,"",IF(BN74=0,"",(BN74/P74)))</f>
        <v/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 t="str">
        <f>IF(P74=0,"",IF(BW74=0,"",(BW74/P74)))</f>
        <v/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 t="str">
        <f>IF(P74=0,"",IF(CF74=0,"",(CF74/P74)))</f>
        <v/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257</v>
      </c>
      <c r="C75" s="347"/>
      <c r="D75" s="347" t="s">
        <v>232</v>
      </c>
      <c r="E75" s="347" t="s">
        <v>233</v>
      </c>
      <c r="F75" s="347" t="s">
        <v>66</v>
      </c>
      <c r="G75" s="88"/>
      <c r="H75" s="88" t="s">
        <v>226</v>
      </c>
      <c r="I75" s="349" t="s">
        <v>249</v>
      </c>
      <c r="J75" s="330"/>
      <c r="K75" s="79">
        <v>1</v>
      </c>
      <c r="L75" s="79">
        <v>0</v>
      </c>
      <c r="M75" s="79">
        <v>18</v>
      </c>
      <c r="N75" s="89">
        <v>0</v>
      </c>
      <c r="O75" s="90">
        <v>0</v>
      </c>
      <c r="P75" s="91">
        <f>N75+O75</f>
        <v>0</v>
      </c>
      <c r="Q75" s="80">
        <f>IFERROR(P75/M75,"-")</f>
        <v>0</v>
      </c>
      <c r="R75" s="79">
        <v>0</v>
      </c>
      <c r="S75" s="79">
        <v>0</v>
      </c>
      <c r="T75" s="80" t="str">
        <f>IFERROR(R75/(P75),"-")</f>
        <v>-</v>
      </c>
      <c r="U75" s="336"/>
      <c r="V75" s="82">
        <v>0</v>
      </c>
      <c r="W75" s="80" t="str">
        <f>IF(P75=0,"-",V75/P75)</f>
        <v>-</v>
      </c>
      <c r="X75" s="335">
        <v>0</v>
      </c>
      <c r="Y75" s="336" t="str">
        <f>IFERROR(X75/P75,"-")</f>
        <v>-</v>
      </c>
      <c r="Z75" s="336" t="str">
        <f>IFERROR(X75/V75,"-")</f>
        <v>-</v>
      </c>
      <c r="AA75" s="330"/>
      <c r="AB75" s="83"/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258</v>
      </c>
      <c r="C76" s="347"/>
      <c r="D76" s="347" t="s">
        <v>115</v>
      </c>
      <c r="E76" s="347" t="s">
        <v>115</v>
      </c>
      <c r="F76" s="347" t="s">
        <v>71</v>
      </c>
      <c r="G76" s="88"/>
      <c r="H76" s="88"/>
      <c r="I76" s="88"/>
      <c r="J76" s="330"/>
      <c r="K76" s="79">
        <v>23</v>
      </c>
      <c r="L76" s="79">
        <v>9</v>
      </c>
      <c r="M76" s="79">
        <v>2</v>
      </c>
      <c r="N76" s="89">
        <v>1</v>
      </c>
      <c r="O76" s="90">
        <v>0</v>
      </c>
      <c r="P76" s="91">
        <f>N76+O76</f>
        <v>1</v>
      </c>
      <c r="Q76" s="80">
        <f>IFERROR(P76/M76,"-")</f>
        <v>0.5</v>
      </c>
      <c r="R76" s="79">
        <v>1</v>
      </c>
      <c r="S76" s="79">
        <v>0</v>
      </c>
      <c r="T76" s="80">
        <f>IFERROR(R76/(P76),"-")</f>
        <v>1</v>
      </c>
      <c r="U76" s="336"/>
      <c r="V76" s="82">
        <v>1</v>
      </c>
      <c r="W76" s="80">
        <f>IF(P76=0,"-",V76/P76)</f>
        <v>1</v>
      </c>
      <c r="X76" s="335">
        <v>39000</v>
      </c>
      <c r="Y76" s="336">
        <f>IFERROR(X76/P76,"-")</f>
        <v>39000</v>
      </c>
      <c r="Z76" s="336">
        <f>IFERROR(X76/V76,"-")</f>
        <v>39000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1</v>
      </c>
      <c r="BP76" s="119">
        <v>1</v>
      </c>
      <c r="BQ76" s="120">
        <f>IFERROR(BP76/BN76,"-")</f>
        <v>1</v>
      </c>
      <c r="BR76" s="121">
        <v>39000</v>
      </c>
      <c r="BS76" s="122">
        <f>IFERROR(BR76/BN76,"-")</f>
        <v>39000</v>
      </c>
      <c r="BT76" s="123"/>
      <c r="BU76" s="123"/>
      <c r="BV76" s="123">
        <v>1</v>
      </c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39000</v>
      </c>
      <c r="CQ76" s="139">
        <v>39000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0.56666666666667</v>
      </c>
      <c r="B77" s="347" t="s">
        <v>259</v>
      </c>
      <c r="C77" s="347"/>
      <c r="D77" s="347" t="s">
        <v>144</v>
      </c>
      <c r="E77" s="347" t="s">
        <v>110</v>
      </c>
      <c r="F77" s="347" t="s">
        <v>234</v>
      </c>
      <c r="G77" s="88" t="s">
        <v>67</v>
      </c>
      <c r="H77" s="88" t="s">
        <v>260</v>
      </c>
      <c r="I77" s="348" t="s">
        <v>199</v>
      </c>
      <c r="J77" s="330">
        <v>150000</v>
      </c>
      <c r="K77" s="79">
        <v>5</v>
      </c>
      <c r="L77" s="79">
        <v>0</v>
      </c>
      <c r="M77" s="79">
        <v>37</v>
      </c>
      <c r="N77" s="89">
        <v>2</v>
      </c>
      <c r="O77" s="90">
        <v>1</v>
      </c>
      <c r="P77" s="91">
        <f>N77+O77</f>
        <v>3</v>
      </c>
      <c r="Q77" s="80">
        <f>IFERROR(P77/M77,"-")</f>
        <v>0.081081081081081</v>
      </c>
      <c r="R77" s="79">
        <v>0</v>
      </c>
      <c r="S77" s="79">
        <v>0</v>
      </c>
      <c r="T77" s="80">
        <f>IFERROR(R77/(P77),"-")</f>
        <v>0</v>
      </c>
      <c r="U77" s="336">
        <f>IFERROR(J77/SUM(N77:O78),"-")</f>
        <v>30000</v>
      </c>
      <c r="V77" s="82">
        <v>0</v>
      </c>
      <c r="W77" s="80">
        <f>IF(P77=0,"-",V77/P77)</f>
        <v>0</v>
      </c>
      <c r="X77" s="335">
        <v>0</v>
      </c>
      <c r="Y77" s="336">
        <f>IFERROR(X77/P77,"-")</f>
        <v>0</v>
      </c>
      <c r="Z77" s="336" t="str">
        <f>IFERROR(X77/V77,"-")</f>
        <v>-</v>
      </c>
      <c r="AA77" s="330">
        <f>SUM(X77:X78)-SUM(J77:J78)</f>
        <v>-65000</v>
      </c>
      <c r="AB77" s="83">
        <f>SUM(X77:X78)/SUM(J77:J78)</f>
        <v>0.56666666666667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>
        <v>1</v>
      </c>
      <c r="AW77" s="105">
        <f>IF(P77=0,"",IF(AV77=0,"",(AV77/P77)))</f>
        <v>0.33333333333333</v>
      </c>
      <c r="AX77" s="104"/>
      <c r="AY77" s="106">
        <f>IFERROR(AX77/AV77,"-")</f>
        <v>0</v>
      </c>
      <c r="AZ77" s="107"/>
      <c r="BA77" s="108">
        <f>IFERROR(AZ77/AV77,"-")</f>
        <v>0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>
        <v>1</v>
      </c>
      <c r="BO77" s="118">
        <f>IF(P77=0,"",IF(BN77=0,"",(BN77/P77)))</f>
        <v>0.33333333333333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>
        <v>1</v>
      </c>
      <c r="BX77" s="125">
        <f>IF(P77=0,"",IF(BW77=0,"",(BW77/P77)))</f>
        <v>0.33333333333333</v>
      </c>
      <c r="BY77" s="126"/>
      <c r="BZ77" s="127">
        <f>IFERROR(BY77/BW77,"-")</f>
        <v>0</v>
      </c>
      <c r="CA77" s="128"/>
      <c r="CB77" s="129">
        <f>IFERROR(CA77/BW77,"-")</f>
        <v>0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261</v>
      </c>
      <c r="C78" s="347"/>
      <c r="D78" s="347" t="s">
        <v>144</v>
      </c>
      <c r="E78" s="347" t="s">
        <v>110</v>
      </c>
      <c r="F78" s="347" t="s">
        <v>71</v>
      </c>
      <c r="G78" s="88"/>
      <c r="H78" s="88"/>
      <c r="I78" s="88"/>
      <c r="J78" s="330"/>
      <c r="K78" s="79">
        <v>19</v>
      </c>
      <c r="L78" s="79">
        <v>15</v>
      </c>
      <c r="M78" s="79">
        <v>9</v>
      </c>
      <c r="N78" s="89">
        <v>2</v>
      </c>
      <c r="O78" s="90">
        <v>0</v>
      </c>
      <c r="P78" s="91">
        <f>N78+O78</f>
        <v>2</v>
      </c>
      <c r="Q78" s="80">
        <f>IFERROR(P78/M78,"-")</f>
        <v>0.22222222222222</v>
      </c>
      <c r="R78" s="79">
        <v>0</v>
      </c>
      <c r="S78" s="79">
        <v>0</v>
      </c>
      <c r="T78" s="80">
        <f>IFERROR(R78/(P78),"-")</f>
        <v>0</v>
      </c>
      <c r="U78" s="336"/>
      <c r="V78" s="82">
        <v>1</v>
      </c>
      <c r="W78" s="80">
        <f>IF(P78=0,"-",V78/P78)</f>
        <v>0.5</v>
      </c>
      <c r="X78" s="335">
        <v>85000</v>
      </c>
      <c r="Y78" s="336">
        <f>IFERROR(X78/P78,"-")</f>
        <v>42500</v>
      </c>
      <c r="Z78" s="336">
        <f>IFERROR(X78/V78,"-")</f>
        <v>85000</v>
      </c>
      <c r="AA78" s="33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>
        <f>IF(P78=0,"",IF(BN78=0,"",(BN78/P78)))</f>
        <v>0</v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>
        <v>2</v>
      </c>
      <c r="BX78" s="125">
        <f>IF(P78=0,"",IF(BW78=0,"",(BW78/P78)))</f>
        <v>1</v>
      </c>
      <c r="BY78" s="126">
        <v>1</v>
      </c>
      <c r="BZ78" s="127">
        <f>IFERROR(BY78/BW78,"-")</f>
        <v>0.5</v>
      </c>
      <c r="CA78" s="128">
        <v>95000</v>
      </c>
      <c r="CB78" s="129">
        <f>IFERROR(CA78/BW78,"-")</f>
        <v>47500</v>
      </c>
      <c r="CC78" s="130"/>
      <c r="CD78" s="130"/>
      <c r="CE78" s="130">
        <v>1</v>
      </c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1</v>
      </c>
      <c r="CP78" s="139">
        <v>85000</v>
      </c>
      <c r="CQ78" s="139">
        <v>95000</v>
      </c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30"/>
      <c r="B79" s="85"/>
      <c r="C79" s="86"/>
      <c r="D79" s="86"/>
      <c r="E79" s="86"/>
      <c r="F79" s="87"/>
      <c r="G79" s="88"/>
      <c r="H79" s="88"/>
      <c r="I79" s="88"/>
      <c r="J79" s="331"/>
      <c r="K79" s="34"/>
      <c r="L79" s="34"/>
      <c r="M79" s="31"/>
      <c r="N79" s="23"/>
      <c r="O79" s="23"/>
      <c r="P79" s="23"/>
      <c r="Q79" s="32"/>
      <c r="R79" s="32"/>
      <c r="S79" s="23"/>
      <c r="T79" s="32"/>
      <c r="U79" s="337"/>
      <c r="V79" s="25"/>
      <c r="W79" s="25"/>
      <c r="X79" s="337"/>
      <c r="Y79" s="337"/>
      <c r="Z79" s="337"/>
      <c r="AA79" s="337"/>
      <c r="AB79" s="33"/>
      <c r="AC79" s="57"/>
      <c r="AD79" s="61"/>
      <c r="AE79" s="62"/>
      <c r="AF79" s="61"/>
      <c r="AG79" s="65"/>
      <c r="AH79" s="66"/>
      <c r="AI79" s="67"/>
      <c r="AJ79" s="68"/>
      <c r="AK79" s="68"/>
      <c r="AL79" s="68"/>
      <c r="AM79" s="61"/>
      <c r="AN79" s="62"/>
      <c r="AO79" s="61"/>
      <c r="AP79" s="65"/>
      <c r="AQ79" s="66"/>
      <c r="AR79" s="67"/>
      <c r="AS79" s="68"/>
      <c r="AT79" s="68"/>
      <c r="AU79" s="68"/>
      <c r="AV79" s="61"/>
      <c r="AW79" s="62"/>
      <c r="AX79" s="61"/>
      <c r="AY79" s="65"/>
      <c r="AZ79" s="66"/>
      <c r="BA79" s="67"/>
      <c r="BB79" s="68"/>
      <c r="BC79" s="68"/>
      <c r="BD79" s="68"/>
      <c r="BE79" s="61"/>
      <c r="BF79" s="62"/>
      <c r="BG79" s="61"/>
      <c r="BH79" s="65"/>
      <c r="BI79" s="66"/>
      <c r="BJ79" s="67"/>
      <c r="BK79" s="68"/>
      <c r="BL79" s="68"/>
      <c r="BM79" s="68"/>
      <c r="BN79" s="63"/>
      <c r="BO79" s="64"/>
      <c r="BP79" s="61"/>
      <c r="BQ79" s="65"/>
      <c r="BR79" s="66"/>
      <c r="BS79" s="67"/>
      <c r="BT79" s="68"/>
      <c r="BU79" s="68"/>
      <c r="BV79" s="68"/>
      <c r="BW79" s="63"/>
      <c r="BX79" s="64"/>
      <c r="BY79" s="61"/>
      <c r="BZ79" s="65"/>
      <c r="CA79" s="66"/>
      <c r="CB79" s="67"/>
      <c r="CC79" s="68"/>
      <c r="CD79" s="68"/>
      <c r="CE79" s="68"/>
      <c r="CF79" s="63"/>
      <c r="CG79" s="64"/>
      <c r="CH79" s="61"/>
      <c r="CI79" s="65"/>
      <c r="CJ79" s="66"/>
      <c r="CK79" s="67"/>
      <c r="CL79" s="68"/>
      <c r="CM79" s="68"/>
      <c r="CN79" s="68"/>
      <c r="CO79" s="69"/>
      <c r="CP79" s="66"/>
      <c r="CQ79" s="66"/>
      <c r="CR79" s="66"/>
      <c r="CS79" s="70"/>
    </row>
    <row r="80" spans="1:98">
      <c r="A80" s="30"/>
      <c r="B80" s="37"/>
      <c r="C80" s="21"/>
      <c r="D80" s="21"/>
      <c r="E80" s="21"/>
      <c r="F80" s="22"/>
      <c r="G80" s="36"/>
      <c r="H80" s="36"/>
      <c r="I80" s="73"/>
      <c r="J80" s="332"/>
      <c r="K80" s="34"/>
      <c r="L80" s="34"/>
      <c r="M80" s="31"/>
      <c r="N80" s="23"/>
      <c r="O80" s="23"/>
      <c r="P80" s="23"/>
      <c r="Q80" s="32"/>
      <c r="R80" s="32"/>
      <c r="S80" s="23"/>
      <c r="T80" s="32"/>
      <c r="U80" s="337"/>
      <c r="V80" s="25"/>
      <c r="W80" s="25"/>
      <c r="X80" s="337"/>
      <c r="Y80" s="337"/>
      <c r="Z80" s="337"/>
      <c r="AA80" s="337"/>
      <c r="AB80" s="33"/>
      <c r="AC80" s="59"/>
      <c r="AD80" s="61"/>
      <c r="AE80" s="62"/>
      <c r="AF80" s="61"/>
      <c r="AG80" s="65"/>
      <c r="AH80" s="66"/>
      <c r="AI80" s="67"/>
      <c r="AJ80" s="68"/>
      <c r="AK80" s="68"/>
      <c r="AL80" s="68"/>
      <c r="AM80" s="61"/>
      <c r="AN80" s="62"/>
      <c r="AO80" s="61"/>
      <c r="AP80" s="65"/>
      <c r="AQ80" s="66"/>
      <c r="AR80" s="67"/>
      <c r="AS80" s="68"/>
      <c r="AT80" s="68"/>
      <c r="AU80" s="68"/>
      <c r="AV80" s="61"/>
      <c r="AW80" s="62"/>
      <c r="AX80" s="61"/>
      <c r="AY80" s="65"/>
      <c r="AZ80" s="66"/>
      <c r="BA80" s="67"/>
      <c r="BB80" s="68"/>
      <c r="BC80" s="68"/>
      <c r="BD80" s="68"/>
      <c r="BE80" s="61"/>
      <c r="BF80" s="62"/>
      <c r="BG80" s="61"/>
      <c r="BH80" s="65"/>
      <c r="BI80" s="66"/>
      <c r="BJ80" s="67"/>
      <c r="BK80" s="68"/>
      <c r="BL80" s="68"/>
      <c r="BM80" s="68"/>
      <c r="BN80" s="63"/>
      <c r="BO80" s="64"/>
      <c r="BP80" s="61"/>
      <c r="BQ80" s="65"/>
      <c r="BR80" s="66"/>
      <c r="BS80" s="67"/>
      <c r="BT80" s="68"/>
      <c r="BU80" s="68"/>
      <c r="BV80" s="68"/>
      <c r="BW80" s="63"/>
      <c r="BX80" s="64"/>
      <c r="BY80" s="61"/>
      <c r="BZ80" s="65"/>
      <c r="CA80" s="66"/>
      <c r="CB80" s="67"/>
      <c r="CC80" s="68"/>
      <c r="CD80" s="68"/>
      <c r="CE80" s="68"/>
      <c r="CF80" s="63"/>
      <c r="CG80" s="64"/>
      <c r="CH80" s="61"/>
      <c r="CI80" s="65"/>
      <c r="CJ80" s="66"/>
      <c r="CK80" s="67"/>
      <c r="CL80" s="68"/>
      <c r="CM80" s="68"/>
      <c r="CN80" s="68"/>
      <c r="CO80" s="69"/>
      <c r="CP80" s="66"/>
      <c r="CQ80" s="66"/>
      <c r="CR80" s="66"/>
      <c r="CS80" s="70"/>
    </row>
    <row r="81" spans="1:98">
      <c r="A81" s="19">
        <f>AB81</f>
        <v>0.16170212765957</v>
      </c>
      <c r="B81" s="39"/>
      <c r="C81" s="39"/>
      <c r="D81" s="39"/>
      <c r="E81" s="39"/>
      <c r="F81" s="39"/>
      <c r="G81" s="40" t="s">
        <v>262</v>
      </c>
      <c r="H81" s="40"/>
      <c r="I81" s="40"/>
      <c r="J81" s="333">
        <f>SUM(J6:J80)</f>
        <v>2115000</v>
      </c>
      <c r="K81" s="41">
        <f>SUM(K6:K80)</f>
        <v>589</v>
      </c>
      <c r="L81" s="41">
        <f>SUM(L6:L80)</f>
        <v>240</v>
      </c>
      <c r="M81" s="41">
        <f>SUM(M6:M80)</f>
        <v>580</v>
      </c>
      <c r="N81" s="41">
        <f>SUM(N6:N80)</f>
        <v>99</v>
      </c>
      <c r="O81" s="41">
        <f>SUM(O6:O80)</f>
        <v>1</v>
      </c>
      <c r="P81" s="41">
        <f>SUM(P6:P80)</f>
        <v>100</v>
      </c>
      <c r="Q81" s="42">
        <f>IFERROR(P81/M81,"-")</f>
        <v>0.17241379310345</v>
      </c>
      <c r="R81" s="76">
        <f>SUM(R6:R80)</f>
        <v>15</v>
      </c>
      <c r="S81" s="76">
        <f>SUM(S6:S80)</f>
        <v>15</v>
      </c>
      <c r="T81" s="42">
        <f>IFERROR(R81/P81,"-")</f>
        <v>0.15</v>
      </c>
      <c r="U81" s="338">
        <f>IFERROR(J81/P81,"-")</f>
        <v>21150</v>
      </c>
      <c r="V81" s="44">
        <f>SUM(V6:V80)</f>
        <v>12</v>
      </c>
      <c r="W81" s="42">
        <f>IFERROR(V81/P81,"-")</f>
        <v>0.12</v>
      </c>
      <c r="X81" s="333">
        <f>SUM(X6:X80)</f>
        <v>342000</v>
      </c>
      <c r="Y81" s="333">
        <f>IFERROR(X81/P81,"-")</f>
        <v>3420</v>
      </c>
      <c r="Z81" s="333">
        <f>IFERROR(X81/V81,"-")</f>
        <v>28500</v>
      </c>
      <c r="AA81" s="333">
        <f>X81-J81</f>
        <v>-1773000</v>
      </c>
      <c r="AB81" s="45">
        <f>X81/J81</f>
        <v>0.16170212765957</v>
      </c>
      <c r="AC81" s="58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42"/>
    <mergeCell ref="J33:J42"/>
    <mergeCell ref="U33:U42"/>
    <mergeCell ref="AA33:AA42"/>
    <mergeCell ref="AB33:AB42"/>
    <mergeCell ref="A43:A46"/>
    <mergeCell ref="J43:J46"/>
    <mergeCell ref="U43:U46"/>
    <mergeCell ref="AA43:AA46"/>
    <mergeCell ref="AB43:AB46"/>
    <mergeCell ref="A47:A60"/>
    <mergeCell ref="J47:J60"/>
    <mergeCell ref="U47:U60"/>
    <mergeCell ref="AA47:AA60"/>
    <mergeCell ref="AB47:AB60"/>
    <mergeCell ref="A61:A76"/>
    <mergeCell ref="J61:J76"/>
    <mergeCell ref="U61:U76"/>
    <mergeCell ref="AA61:AA76"/>
    <mergeCell ref="AB61:AB76"/>
    <mergeCell ref="A77:A78"/>
    <mergeCell ref="J77:J78"/>
    <mergeCell ref="U77:U78"/>
    <mergeCell ref="AA77:AA78"/>
    <mergeCell ref="AB77:AB7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263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0.0424</v>
      </c>
      <c r="B6" s="347" t="s">
        <v>264</v>
      </c>
      <c r="C6" s="347" t="s">
        <v>265</v>
      </c>
      <c r="D6" s="347" t="s">
        <v>266</v>
      </c>
      <c r="E6" s="347"/>
      <c r="F6" s="347" t="s">
        <v>99</v>
      </c>
      <c r="G6" s="88" t="s">
        <v>267</v>
      </c>
      <c r="H6" s="88" t="s">
        <v>268</v>
      </c>
      <c r="I6" s="88" t="s">
        <v>269</v>
      </c>
      <c r="J6" s="330">
        <v>125000</v>
      </c>
      <c r="K6" s="79">
        <v>18</v>
      </c>
      <c r="L6" s="79">
        <v>0</v>
      </c>
      <c r="M6" s="79">
        <v>0</v>
      </c>
      <c r="N6" s="89">
        <v>6</v>
      </c>
      <c r="O6" s="90">
        <v>0</v>
      </c>
      <c r="P6" s="91">
        <f>N6+O6</f>
        <v>6</v>
      </c>
      <c r="Q6" s="80" t="str">
        <f>IFERROR(P6/M6,"-")</f>
        <v>-</v>
      </c>
      <c r="R6" s="79">
        <v>3</v>
      </c>
      <c r="S6" s="79">
        <v>1</v>
      </c>
      <c r="T6" s="80">
        <f>IFERROR(R6/(P6),"-")</f>
        <v>0.5</v>
      </c>
      <c r="U6" s="336">
        <f>IFERROR(J6/SUM(N6:O7),"-")</f>
        <v>17857.142857143</v>
      </c>
      <c r="V6" s="82">
        <v>1</v>
      </c>
      <c r="W6" s="80">
        <f>IF(P6=0,"-",V6/P6)</f>
        <v>0.16666666666667</v>
      </c>
      <c r="X6" s="335">
        <v>5300</v>
      </c>
      <c r="Y6" s="336">
        <f>IFERROR(X6/P6,"-")</f>
        <v>883.33333333333</v>
      </c>
      <c r="Z6" s="336">
        <f>IFERROR(X6/V6,"-")</f>
        <v>5300</v>
      </c>
      <c r="AA6" s="330">
        <f>SUM(X6:X7)-SUM(J6:J7)</f>
        <v>-119700</v>
      </c>
      <c r="AB6" s="83">
        <f>SUM(X6:X7)/SUM(J6:J7)</f>
        <v>0.0424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0.16666666666667</v>
      </c>
      <c r="BG6" s="110">
        <v>1</v>
      </c>
      <c r="BH6" s="112">
        <f>IFERROR(BG6/BE6,"-")</f>
        <v>1</v>
      </c>
      <c r="BI6" s="113">
        <v>5300</v>
      </c>
      <c r="BJ6" s="114">
        <f>IFERROR(BI6/BE6,"-")</f>
        <v>5300</v>
      </c>
      <c r="BK6" s="115"/>
      <c r="BL6" s="115">
        <v>1</v>
      </c>
      <c r="BM6" s="115"/>
      <c r="BN6" s="117">
        <v>1</v>
      </c>
      <c r="BO6" s="118">
        <f>IF(P6=0,"",IF(BN6=0,"",(BN6/P6)))</f>
        <v>0.16666666666667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5300</v>
      </c>
      <c r="CQ6" s="139">
        <v>5300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270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35</v>
      </c>
      <c r="L7" s="79">
        <v>23</v>
      </c>
      <c r="M7" s="79">
        <v>14</v>
      </c>
      <c r="N7" s="89">
        <v>1</v>
      </c>
      <c r="O7" s="90">
        <v>0</v>
      </c>
      <c r="P7" s="91">
        <f>N7+O7</f>
        <v>1</v>
      </c>
      <c r="Q7" s="80">
        <f>IFERROR(P7/M7,"-")</f>
        <v>0.071428571428571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0.0424</v>
      </c>
      <c r="B10" s="39"/>
      <c r="C10" s="39"/>
      <c r="D10" s="39"/>
      <c r="E10" s="39"/>
      <c r="F10" s="39"/>
      <c r="G10" s="40" t="s">
        <v>271</v>
      </c>
      <c r="H10" s="40"/>
      <c r="I10" s="40"/>
      <c r="J10" s="333">
        <f>SUM(J6:J9)</f>
        <v>125000</v>
      </c>
      <c r="K10" s="41">
        <f>SUM(K6:K9)</f>
        <v>53</v>
      </c>
      <c r="L10" s="41">
        <f>SUM(L6:L9)</f>
        <v>23</v>
      </c>
      <c r="M10" s="41">
        <f>SUM(M6:M9)</f>
        <v>14</v>
      </c>
      <c r="N10" s="41">
        <f>SUM(N6:N9)</f>
        <v>7</v>
      </c>
      <c r="O10" s="41">
        <f>SUM(O6:O9)</f>
        <v>0</v>
      </c>
      <c r="P10" s="41">
        <f>SUM(P6:P9)</f>
        <v>7</v>
      </c>
      <c r="Q10" s="42">
        <f>IFERROR(P10/M10,"-")</f>
        <v>0.5</v>
      </c>
      <c r="R10" s="76">
        <f>SUM(R6:R9)</f>
        <v>3</v>
      </c>
      <c r="S10" s="76">
        <f>SUM(S6:S9)</f>
        <v>1</v>
      </c>
      <c r="T10" s="42">
        <f>IFERROR(R10/P10,"-")</f>
        <v>0.42857142857143</v>
      </c>
      <c r="U10" s="338">
        <f>IFERROR(J10/P10,"-")</f>
        <v>17857.142857143</v>
      </c>
      <c r="V10" s="44">
        <f>SUM(V6:V9)</f>
        <v>1</v>
      </c>
      <c r="W10" s="42">
        <f>IFERROR(V10/P10,"-")</f>
        <v>0.14285714285714</v>
      </c>
      <c r="X10" s="333">
        <f>SUM(X6:X9)</f>
        <v>5300</v>
      </c>
      <c r="Y10" s="333">
        <f>IFERROR(X10/P10,"-")</f>
        <v>757.14285714286</v>
      </c>
      <c r="Z10" s="333">
        <f>IFERROR(X10/V10,"-")</f>
        <v>5300</v>
      </c>
      <c r="AA10" s="333">
        <f>X10-J10</f>
        <v>-119700</v>
      </c>
      <c r="AB10" s="45">
        <f>X10/J10</f>
        <v>0.0424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272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273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274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275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276</v>
      </c>
      <c r="C6" s="347"/>
      <c r="D6" s="347" t="s">
        <v>117</v>
      </c>
      <c r="E6" s="175" t="s">
        <v>277</v>
      </c>
      <c r="F6" s="175" t="s">
        <v>278</v>
      </c>
      <c r="G6" s="340">
        <v>0</v>
      </c>
      <c r="H6" s="340">
        <v>1500</v>
      </c>
      <c r="I6" s="176">
        <v>0</v>
      </c>
      <c r="J6" s="176">
        <v>0</v>
      </c>
      <c r="K6" s="176">
        <v>3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279</v>
      </c>
      <c r="C7" s="347"/>
      <c r="D7" s="347" t="s">
        <v>117</v>
      </c>
      <c r="E7" s="175" t="s">
        <v>280</v>
      </c>
      <c r="F7" s="175" t="s">
        <v>278</v>
      </c>
      <c r="G7" s="340">
        <v>0</v>
      </c>
      <c r="H7" s="340">
        <v>1500</v>
      </c>
      <c r="I7" s="176">
        <v>0</v>
      </c>
      <c r="J7" s="176">
        <v>0</v>
      </c>
      <c r="K7" s="176">
        <v>1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281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4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282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273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283</v>
      </c>
      <c r="C6" s="347" t="s">
        <v>284</v>
      </c>
      <c r="D6" s="347" t="s">
        <v>234</v>
      </c>
      <c r="E6" s="175" t="s">
        <v>285</v>
      </c>
      <c r="F6" s="175" t="s">
        <v>278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1.4538821278321</v>
      </c>
      <c r="B7" s="347" t="s">
        <v>286</v>
      </c>
      <c r="C7" s="347" t="s">
        <v>284</v>
      </c>
      <c r="D7" s="347" t="s">
        <v>234</v>
      </c>
      <c r="E7" s="175" t="s">
        <v>287</v>
      </c>
      <c r="F7" s="175" t="s">
        <v>278</v>
      </c>
      <c r="G7" s="340">
        <v>3253847</v>
      </c>
      <c r="H7" s="176">
        <v>3457</v>
      </c>
      <c r="I7" s="176">
        <v>0</v>
      </c>
      <c r="J7" s="176">
        <v>91310</v>
      </c>
      <c r="K7" s="177">
        <v>1182</v>
      </c>
      <c r="L7" s="179">
        <f>IFERROR(K7/J7,"-")</f>
        <v>0.012944912933961</v>
      </c>
      <c r="M7" s="176">
        <v>192</v>
      </c>
      <c r="N7" s="176">
        <v>285</v>
      </c>
      <c r="O7" s="179">
        <f>IFERROR(M7/(K7),"-")</f>
        <v>0.16243654822335</v>
      </c>
      <c r="P7" s="180">
        <f>IFERROR(G7/SUM(K7:K7),"-")</f>
        <v>2752.831641286</v>
      </c>
      <c r="Q7" s="181">
        <v>134</v>
      </c>
      <c r="R7" s="179">
        <f>IF(K7=0,"-",Q7/K7)</f>
        <v>0.11336717428088</v>
      </c>
      <c r="S7" s="345">
        <v>4730710</v>
      </c>
      <c r="T7" s="346">
        <f>IFERROR(S7/K7,"-")</f>
        <v>4002.2927241963</v>
      </c>
      <c r="U7" s="346">
        <f>IFERROR(S7/Q7,"-")</f>
        <v>35303.805970149</v>
      </c>
      <c r="V7" s="340">
        <f>SUM(S7:S7)-SUM(G7:G7)</f>
        <v>1476863</v>
      </c>
      <c r="W7" s="183">
        <f>SUM(S7:S7)/SUM(G7:G7)</f>
        <v>1.4538821278321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1</v>
      </c>
      <c r="AI7" s="191">
        <f>IF(K7=0,"",IF(AH7=0,"",(AH7/K7)))</f>
        <v>0.00084602368866328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3</v>
      </c>
      <c r="AR7" s="197">
        <f>IF(K7=0,"",IF(AQ7=0,"",(AQ7/K7)))</f>
        <v>0.0025380710659898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22</v>
      </c>
      <c r="BA7" s="203">
        <f>IF(K7=0,"",IF(AZ7=0,"",(AZ7/K7)))</f>
        <v>0.018612521150592</v>
      </c>
      <c r="BB7" s="202">
        <v>2</v>
      </c>
      <c r="BC7" s="204">
        <f>IFERROR(BB7/AZ7,"-")</f>
        <v>0.090909090909091</v>
      </c>
      <c r="BD7" s="205">
        <v>6000</v>
      </c>
      <c r="BE7" s="206">
        <f>IFERROR(BD7/AZ7,"-")</f>
        <v>272.72727272727</v>
      </c>
      <c r="BF7" s="207">
        <v>2</v>
      </c>
      <c r="BG7" s="207"/>
      <c r="BH7" s="207"/>
      <c r="BI7" s="208">
        <v>602</v>
      </c>
      <c r="BJ7" s="209">
        <f>IF(K7=0,"",IF(BI7=0,"",(BI7/K7)))</f>
        <v>0.5093062605753</v>
      </c>
      <c r="BK7" s="210">
        <v>72</v>
      </c>
      <c r="BL7" s="211">
        <f>IFERROR(BK7/BI7,"-")</f>
        <v>0.11960132890365</v>
      </c>
      <c r="BM7" s="212">
        <v>1459410</v>
      </c>
      <c r="BN7" s="213">
        <f>IFERROR(BM7/BI7,"-")</f>
        <v>2424.26910299</v>
      </c>
      <c r="BO7" s="214">
        <v>33</v>
      </c>
      <c r="BP7" s="214">
        <v>16</v>
      </c>
      <c r="BQ7" s="214">
        <v>23</v>
      </c>
      <c r="BR7" s="215">
        <v>425</v>
      </c>
      <c r="BS7" s="216">
        <f>IF(K7=0,"",IF(BR7=0,"",(BR7/K7)))</f>
        <v>0.3595600676819</v>
      </c>
      <c r="BT7" s="217">
        <v>46</v>
      </c>
      <c r="BU7" s="218">
        <f>IFERROR(BT7/BR7,"-")</f>
        <v>0.10823529411765</v>
      </c>
      <c r="BV7" s="219">
        <v>2391800</v>
      </c>
      <c r="BW7" s="220">
        <f>IFERROR(BV7/BR7,"-")</f>
        <v>5627.7647058824</v>
      </c>
      <c r="BX7" s="221">
        <v>20</v>
      </c>
      <c r="BY7" s="221">
        <v>7</v>
      </c>
      <c r="BZ7" s="221">
        <v>19</v>
      </c>
      <c r="CA7" s="222">
        <v>129</v>
      </c>
      <c r="CB7" s="223">
        <f>IF(K7=0,"",IF(CA7=0,"",(CA7/K7)))</f>
        <v>0.10913705583756</v>
      </c>
      <c r="CC7" s="224">
        <v>14</v>
      </c>
      <c r="CD7" s="225">
        <f>IFERROR(CC7/CA7,"-")</f>
        <v>0.10852713178295</v>
      </c>
      <c r="CE7" s="226">
        <v>873500</v>
      </c>
      <c r="CF7" s="227">
        <f>IFERROR(CE7/CA7,"-")</f>
        <v>6771.3178294574</v>
      </c>
      <c r="CG7" s="228">
        <v>5</v>
      </c>
      <c r="CH7" s="228">
        <v>3</v>
      </c>
      <c r="CI7" s="228">
        <v>6</v>
      </c>
      <c r="CJ7" s="229">
        <v>134</v>
      </c>
      <c r="CK7" s="230">
        <v>4730710</v>
      </c>
      <c r="CL7" s="230">
        <v>559000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1.3148111225017</v>
      </c>
      <c r="B8" s="347" t="s">
        <v>288</v>
      </c>
      <c r="C8" s="347" t="s">
        <v>284</v>
      </c>
      <c r="D8" s="347" t="s">
        <v>234</v>
      </c>
      <c r="E8" s="175" t="s">
        <v>289</v>
      </c>
      <c r="F8" s="175" t="s">
        <v>278</v>
      </c>
      <c r="G8" s="340">
        <v>2833715</v>
      </c>
      <c r="H8" s="176">
        <v>2202</v>
      </c>
      <c r="I8" s="176">
        <v>0</v>
      </c>
      <c r="J8" s="176">
        <v>52857</v>
      </c>
      <c r="K8" s="177">
        <v>953</v>
      </c>
      <c r="L8" s="179">
        <f>IFERROR(K8/J8,"-")</f>
        <v>0.018029778458861</v>
      </c>
      <c r="M8" s="176">
        <v>79</v>
      </c>
      <c r="N8" s="176">
        <v>328</v>
      </c>
      <c r="O8" s="179">
        <f>IFERROR(M8/(K8),"-")</f>
        <v>0.08289611752361</v>
      </c>
      <c r="P8" s="180">
        <f>IFERROR(G8/SUM(K8:K8),"-")</f>
        <v>2973.4679958027</v>
      </c>
      <c r="Q8" s="181">
        <v>102</v>
      </c>
      <c r="R8" s="179">
        <f>IF(K8=0,"-",Q8/K8)</f>
        <v>0.10703043022036</v>
      </c>
      <c r="S8" s="345">
        <v>3725800</v>
      </c>
      <c r="T8" s="346">
        <f>IFERROR(S8/K8,"-")</f>
        <v>3909.5487932844</v>
      </c>
      <c r="U8" s="346">
        <f>IFERROR(S8/Q8,"-")</f>
        <v>36527.450980392</v>
      </c>
      <c r="V8" s="340">
        <f>SUM(S8:S8)-SUM(G8:G8)</f>
        <v>892085</v>
      </c>
      <c r="W8" s="183">
        <f>SUM(S8:S8)/SUM(G8:G8)</f>
        <v>1.3148111225017</v>
      </c>
      <c r="Y8" s="184">
        <v>47</v>
      </c>
      <c r="Z8" s="185">
        <f>IF(K8=0,"",IF(Y8=0,"",(Y8/K8)))</f>
        <v>0.049317943336831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131</v>
      </c>
      <c r="AI8" s="191">
        <f>IF(K8=0,"",IF(AH8=0,"",(AH8/K8)))</f>
        <v>0.13746065057712</v>
      </c>
      <c r="AJ8" s="190">
        <v>6</v>
      </c>
      <c r="AK8" s="192">
        <f>IFERROR(AJ8/AH8,"-")</f>
        <v>0.045801526717557</v>
      </c>
      <c r="AL8" s="193">
        <v>132100</v>
      </c>
      <c r="AM8" s="194">
        <f>IFERROR(AL8/AH8,"-")</f>
        <v>1008.3969465649</v>
      </c>
      <c r="AN8" s="195">
        <v>2</v>
      </c>
      <c r="AO8" s="195">
        <v>2</v>
      </c>
      <c r="AP8" s="195">
        <v>2</v>
      </c>
      <c r="AQ8" s="196">
        <v>128</v>
      </c>
      <c r="AR8" s="197">
        <f>IF(K8=0,"",IF(AQ8=0,"",(AQ8/K8)))</f>
        <v>0.13431269674711</v>
      </c>
      <c r="AS8" s="196">
        <v>11</v>
      </c>
      <c r="AT8" s="198">
        <f>IFERROR(AS8/AQ8,"-")</f>
        <v>0.0859375</v>
      </c>
      <c r="AU8" s="199">
        <v>104800</v>
      </c>
      <c r="AV8" s="200">
        <f>IFERROR(AU8/AQ8,"-")</f>
        <v>818.75</v>
      </c>
      <c r="AW8" s="201">
        <v>6</v>
      </c>
      <c r="AX8" s="201">
        <v>3</v>
      </c>
      <c r="AY8" s="201">
        <v>2</v>
      </c>
      <c r="AZ8" s="202">
        <v>243</v>
      </c>
      <c r="BA8" s="203">
        <f>IF(K8=0,"",IF(AZ8=0,"",(AZ8/K8)))</f>
        <v>0.25498426023085</v>
      </c>
      <c r="BB8" s="202">
        <v>28</v>
      </c>
      <c r="BC8" s="204">
        <f>IFERROR(BB8/AZ8,"-")</f>
        <v>0.11522633744856</v>
      </c>
      <c r="BD8" s="205">
        <v>403200</v>
      </c>
      <c r="BE8" s="206">
        <f>IFERROR(BD8/AZ8,"-")</f>
        <v>1659.2592592593</v>
      </c>
      <c r="BF8" s="207">
        <v>14</v>
      </c>
      <c r="BG8" s="207">
        <v>5</v>
      </c>
      <c r="BH8" s="207">
        <v>9</v>
      </c>
      <c r="BI8" s="208">
        <v>273</v>
      </c>
      <c r="BJ8" s="209">
        <f>IF(K8=0,"",IF(BI8=0,"",(BI8/K8)))</f>
        <v>0.28646379853095</v>
      </c>
      <c r="BK8" s="210">
        <v>38</v>
      </c>
      <c r="BL8" s="211">
        <f>IFERROR(BK8/BI8,"-")</f>
        <v>0.13919413919414</v>
      </c>
      <c r="BM8" s="212">
        <v>2464800</v>
      </c>
      <c r="BN8" s="213">
        <f>IFERROR(BM8/BI8,"-")</f>
        <v>9028.5714285714</v>
      </c>
      <c r="BO8" s="214">
        <v>16</v>
      </c>
      <c r="BP8" s="214">
        <v>11</v>
      </c>
      <c r="BQ8" s="214">
        <v>11</v>
      </c>
      <c r="BR8" s="215">
        <v>106</v>
      </c>
      <c r="BS8" s="216">
        <f>IF(K8=0,"",IF(BR8=0,"",(BR8/K8)))</f>
        <v>0.1112277019937</v>
      </c>
      <c r="BT8" s="217">
        <v>15</v>
      </c>
      <c r="BU8" s="218">
        <f>IFERROR(BT8/BR8,"-")</f>
        <v>0.14150943396226</v>
      </c>
      <c r="BV8" s="219">
        <v>250900</v>
      </c>
      <c r="BW8" s="220">
        <f>IFERROR(BV8/BR8,"-")</f>
        <v>2366.9811320755</v>
      </c>
      <c r="BX8" s="221">
        <v>3</v>
      </c>
      <c r="BY8" s="221">
        <v>6</v>
      </c>
      <c r="BZ8" s="221">
        <v>6</v>
      </c>
      <c r="CA8" s="222">
        <v>25</v>
      </c>
      <c r="CB8" s="223">
        <f>IF(K8=0,"",IF(CA8=0,"",(CA8/K8)))</f>
        <v>0.026232948583421</v>
      </c>
      <c r="CC8" s="224">
        <v>4</v>
      </c>
      <c r="CD8" s="225">
        <f>IFERROR(CC8/CA8,"-")</f>
        <v>0.16</v>
      </c>
      <c r="CE8" s="226">
        <v>370000</v>
      </c>
      <c r="CF8" s="227">
        <f>IFERROR(CE8/CA8,"-")</f>
        <v>14800</v>
      </c>
      <c r="CG8" s="228"/>
      <c r="CH8" s="228"/>
      <c r="CI8" s="228">
        <v>4</v>
      </c>
      <c r="CJ8" s="229">
        <v>102</v>
      </c>
      <c r="CK8" s="230">
        <v>3725800</v>
      </c>
      <c r="CL8" s="230">
        <v>1329000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290</v>
      </c>
      <c r="C9" s="347" t="s">
        <v>284</v>
      </c>
      <c r="D9" s="347" t="s">
        <v>234</v>
      </c>
      <c r="E9" s="175" t="s">
        <v>291</v>
      </c>
      <c r="F9" s="175" t="s">
        <v>278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0.26588816045679</v>
      </c>
      <c r="B10" s="347" t="s">
        <v>292</v>
      </c>
      <c r="C10" s="347" t="s">
        <v>284</v>
      </c>
      <c r="D10" s="347" t="s">
        <v>234</v>
      </c>
      <c r="E10" s="175" t="s">
        <v>293</v>
      </c>
      <c r="F10" s="175" t="s">
        <v>278</v>
      </c>
      <c r="G10" s="340">
        <v>372337</v>
      </c>
      <c r="H10" s="176">
        <v>302</v>
      </c>
      <c r="I10" s="176">
        <v>0</v>
      </c>
      <c r="J10" s="176">
        <v>20701</v>
      </c>
      <c r="K10" s="177">
        <v>60</v>
      </c>
      <c r="L10" s="179">
        <f>IFERROR(K10/J10,"-")</f>
        <v>0.0028984107047969</v>
      </c>
      <c r="M10" s="176">
        <v>5</v>
      </c>
      <c r="N10" s="176">
        <v>14</v>
      </c>
      <c r="O10" s="179">
        <f>IFERROR(M10/(K10),"-")</f>
        <v>0.083333333333333</v>
      </c>
      <c r="P10" s="180">
        <f>IFERROR(G10/SUM(K10:K10),"-")</f>
        <v>6205.6166666667</v>
      </c>
      <c r="Q10" s="181">
        <v>3</v>
      </c>
      <c r="R10" s="179">
        <f>IF(K10=0,"-",Q10/K10)</f>
        <v>0.05</v>
      </c>
      <c r="S10" s="345">
        <v>99000</v>
      </c>
      <c r="T10" s="346">
        <f>IFERROR(S10/K10,"-")</f>
        <v>1650</v>
      </c>
      <c r="U10" s="346">
        <f>IFERROR(S10/Q10,"-")</f>
        <v>33000</v>
      </c>
      <c r="V10" s="340">
        <f>SUM(S10:S10)-SUM(G10:G10)</f>
        <v>-273337</v>
      </c>
      <c r="W10" s="183">
        <f>SUM(S10:S10)/SUM(G10:G10)</f>
        <v>0.26588816045679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>
        <f>IF(K10=0,"",IF(AH10=0,"",(AH10/K10)))</f>
        <v>0</v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/>
      <c r="AR10" s="197">
        <f>IF(K10=0,"",IF(AQ10=0,"",(AQ10/K10)))</f>
        <v>0</v>
      </c>
      <c r="AS10" s="196"/>
      <c r="AT10" s="198" t="str">
        <f>IFERROR(AS10/AQ10,"-")</f>
        <v>-</v>
      </c>
      <c r="AU10" s="199"/>
      <c r="AV10" s="200" t="str">
        <f>IFERROR(AU10/AQ10,"-")</f>
        <v>-</v>
      </c>
      <c r="AW10" s="201"/>
      <c r="AX10" s="201"/>
      <c r="AY10" s="201"/>
      <c r="AZ10" s="202">
        <v>8</v>
      </c>
      <c r="BA10" s="203">
        <f>IF(K10=0,"",IF(AZ10=0,"",(AZ10/K10)))</f>
        <v>0.13333333333333</v>
      </c>
      <c r="BB10" s="202"/>
      <c r="BC10" s="204">
        <f>IFERROR(BB10/AZ10,"-")</f>
        <v>0</v>
      </c>
      <c r="BD10" s="205"/>
      <c r="BE10" s="206">
        <f>IFERROR(BD10/AZ10,"-")</f>
        <v>0</v>
      </c>
      <c r="BF10" s="207"/>
      <c r="BG10" s="207"/>
      <c r="BH10" s="207"/>
      <c r="BI10" s="208">
        <v>28</v>
      </c>
      <c r="BJ10" s="209">
        <f>IF(K10=0,"",IF(BI10=0,"",(BI10/K10)))</f>
        <v>0.46666666666667</v>
      </c>
      <c r="BK10" s="210">
        <v>3</v>
      </c>
      <c r="BL10" s="211">
        <f>IFERROR(BK10/BI10,"-")</f>
        <v>0.10714285714286</v>
      </c>
      <c r="BM10" s="212">
        <v>99000</v>
      </c>
      <c r="BN10" s="213">
        <f>IFERROR(BM10/BI10,"-")</f>
        <v>3535.7142857143</v>
      </c>
      <c r="BO10" s="214">
        <v>2</v>
      </c>
      <c r="BP10" s="214"/>
      <c r="BQ10" s="214">
        <v>1</v>
      </c>
      <c r="BR10" s="215">
        <v>14</v>
      </c>
      <c r="BS10" s="216">
        <f>IF(K10=0,"",IF(BR10=0,"",(BR10/K10)))</f>
        <v>0.23333333333333</v>
      </c>
      <c r="BT10" s="217"/>
      <c r="BU10" s="218">
        <f>IFERROR(BT10/BR10,"-")</f>
        <v>0</v>
      </c>
      <c r="BV10" s="219"/>
      <c r="BW10" s="220">
        <f>IFERROR(BV10/BR10,"-")</f>
        <v>0</v>
      </c>
      <c r="BX10" s="221"/>
      <c r="BY10" s="221"/>
      <c r="BZ10" s="221"/>
      <c r="CA10" s="222">
        <v>10</v>
      </c>
      <c r="CB10" s="223">
        <f>IF(K10=0,"",IF(CA10=0,"",(CA10/K10)))</f>
        <v>0.16666666666667</v>
      </c>
      <c r="CC10" s="224"/>
      <c r="CD10" s="225">
        <f>IFERROR(CC10/CA10,"-")</f>
        <v>0</v>
      </c>
      <c r="CE10" s="226"/>
      <c r="CF10" s="227">
        <f>IFERROR(CE10/CA10,"-")</f>
        <v>0</v>
      </c>
      <c r="CG10" s="228"/>
      <c r="CH10" s="228"/>
      <c r="CI10" s="228"/>
      <c r="CJ10" s="229">
        <v>3</v>
      </c>
      <c r="CK10" s="230">
        <v>99000</v>
      </c>
      <c r="CL10" s="230">
        <v>89000</v>
      </c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174">
        <f>W11</f>
        <v>1.4134852227326</v>
      </c>
      <c r="B11" s="347" t="s">
        <v>294</v>
      </c>
      <c r="C11" s="347" t="s">
        <v>284</v>
      </c>
      <c r="D11" s="347" t="s">
        <v>234</v>
      </c>
      <c r="E11" s="175" t="s">
        <v>295</v>
      </c>
      <c r="F11" s="175" t="s">
        <v>278</v>
      </c>
      <c r="G11" s="340">
        <v>1164356</v>
      </c>
      <c r="H11" s="176">
        <v>1168</v>
      </c>
      <c r="I11" s="176">
        <v>0</v>
      </c>
      <c r="J11" s="176">
        <v>8834</v>
      </c>
      <c r="K11" s="177">
        <v>489</v>
      </c>
      <c r="L11" s="179">
        <f>IFERROR(K11/J11,"-")</f>
        <v>0.055354312882047</v>
      </c>
      <c r="M11" s="176">
        <v>60</v>
      </c>
      <c r="N11" s="176">
        <v>130</v>
      </c>
      <c r="O11" s="179">
        <f>IFERROR(M11/(K11),"-")</f>
        <v>0.12269938650307</v>
      </c>
      <c r="P11" s="180">
        <f>IFERROR(G11/SUM(K11:K11),"-")</f>
        <v>2381.0961145194</v>
      </c>
      <c r="Q11" s="181">
        <v>47</v>
      </c>
      <c r="R11" s="179">
        <f>IF(K11=0,"-",Q11/K11)</f>
        <v>0.096114519427403</v>
      </c>
      <c r="S11" s="345">
        <v>1645800</v>
      </c>
      <c r="T11" s="346">
        <f>IFERROR(S11/K11,"-")</f>
        <v>3365.6441717791</v>
      </c>
      <c r="U11" s="346">
        <f>IFERROR(S11/Q11,"-")</f>
        <v>35017.021276596</v>
      </c>
      <c r="V11" s="340">
        <f>SUM(S11:S11)-SUM(G11:G11)</f>
        <v>481444</v>
      </c>
      <c r="W11" s="183">
        <f>SUM(S11:S11)/SUM(G11:G11)</f>
        <v>1.4134852227326</v>
      </c>
      <c r="Y11" s="184"/>
      <c r="Z11" s="185">
        <f>IF(K11=0,"",IF(Y11=0,"",(Y11/K11)))</f>
        <v>0</v>
      </c>
      <c r="AA11" s="184"/>
      <c r="AB11" s="186" t="str">
        <f>IFERROR(AA11/Y11,"-")</f>
        <v>-</v>
      </c>
      <c r="AC11" s="187"/>
      <c r="AD11" s="188" t="str">
        <f>IFERROR(AC11/Y11,"-")</f>
        <v>-</v>
      </c>
      <c r="AE11" s="189"/>
      <c r="AF11" s="189"/>
      <c r="AG11" s="189"/>
      <c r="AH11" s="190">
        <v>6</v>
      </c>
      <c r="AI11" s="191">
        <f>IF(K11=0,"",IF(AH11=0,"",(AH11/K11)))</f>
        <v>0.012269938650307</v>
      </c>
      <c r="AJ11" s="190"/>
      <c r="AK11" s="192">
        <f>IFERROR(AJ11/AH11,"-")</f>
        <v>0</v>
      </c>
      <c r="AL11" s="193"/>
      <c r="AM11" s="194">
        <f>IFERROR(AL11/AH11,"-")</f>
        <v>0</v>
      </c>
      <c r="AN11" s="195"/>
      <c r="AO11" s="195"/>
      <c r="AP11" s="195"/>
      <c r="AQ11" s="196">
        <v>11</v>
      </c>
      <c r="AR11" s="197">
        <f>IF(K11=0,"",IF(AQ11=0,"",(AQ11/K11)))</f>
        <v>0.022494887525562</v>
      </c>
      <c r="AS11" s="196"/>
      <c r="AT11" s="198">
        <f>IFERROR(AS11/AQ11,"-")</f>
        <v>0</v>
      </c>
      <c r="AU11" s="199"/>
      <c r="AV11" s="200">
        <f>IFERROR(AU11/AQ11,"-")</f>
        <v>0</v>
      </c>
      <c r="AW11" s="201"/>
      <c r="AX11" s="201"/>
      <c r="AY11" s="201"/>
      <c r="AZ11" s="202">
        <v>73</v>
      </c>
      <c r="BA11" s="203">
        <f>IF(K11=0,"",IF(AZ11=0,"",(AZ11/K11)))</f>
        <v>0.14928425357873</v>
      </c>
      <c r="BB11" s="202">
        <v>3</v>
      </c>
      <c r="BC11" s="204">
        <f>IFERROR(BB11/AZ11,"-")</f>
        <v>0.041095890410959</v>
      </c>
      <c r="BD11" s="205">
        <v>16000</v>
      </c>
      <c r="BE11" s="206">
        <f>IFERROR(BD11/AZ11,"-")</f>
        <v>219.17808219178</v>
      </c>
      <c r="BF11" s="207">
        <v>2</v>
      </c>
      <c r="BG11" s="207">
        <v>1</v>
      </c>
      <c r="BH11" s="207"/>
      <c r="BI11" s="208">
        <v>173</v>
      </c>
      <c r="BJ11" s="209">
        <f>IF(K11=0,"",IF(BI11=0,"",(BI11/K11)))</f>
        <v>0.35378323108384</v>
      </c>
      <c r="BK11" s="210">
        <v>19</v>
      </c>
      <c r="BL11" s="211">
        <f>IFERROR(BK11/BI11,"-")</f>
        <v>0.10982658959538</v>
      </c>
      <c r="BM11" s="212">
        <v>276500</v>
      </c>
      <c r="BN11" s="213">
        <f>IFERROR(BM11/BI11,"-")</f>
        <v>1598.2658959538</v>
      </c>
      <c r="BO11" s="214">
        <v>11</v>
      </c>
      <c r="BP11" s="214">
        <v>3</v>
      </c>
      <c r="BQ11" s="214">
        <v>5</v>
      </c>
      <c r="BR11" s="215">
        <v>181</v>
      </c>
      <c r="BS11" s="216">
        <f>IF(K11=0,"",IF(BR11=0,"",(BR11/K11)))</f>
        <v>0.37014314928425</v>
      </c>
      <c r="BT11" s="217">
        <v>16</v>
      </c>
      <c r="BU11" s="218">
        <f>IFERROR(BT11/BR11,"-")</f>
        <v>0.088397790055249</v>
      </c>
      <c r="BV11" s="219">
        <v>1042300</v>
      </c>
      <c r="BW11" s="220">
        <f>IFERROR(BV11/BR11,"-")</f>
        <v>5758.5635359116</v>
      </c>
      <c r="BX11" s="221">
        <v>5</v>
      </c>
      <c r="BY11" s="221">
        <v>4</v>
      </c>
      <c r="BZ11" s="221">
        <v>7</v>
      </c>
      <c r="CA11" s="222">
        <v>45</v>
      </c>
      <c r="CB11" s="223">
        <f>IF(K11=0,"",IF(CA11=0,"",(CA11/K11)))</f>
        <v>0.092024539877301</v>
      </c>
      <c r="CC11" s="224">
        <v>9</v>
      </c>
      <c r="CD11" s="225">
        <f>IFERROR(CC11/CA11,"-")</f>
        <v>0.2</v>
      </c>
      <c r="CE11" s="226">
        <v>311000</v>
      </c>
      <c r="CF11" s="227">
        <f>IFERROR(CE11/CA11,"-")</f>
        <v>6911.1111111111</v>
      </c>
      <c r="CG11" s="228">
        <v>2</v>
      </c>
      <c r="CH11" s="228">
        <v>3</v>
      </c>
      <c r="CI11" s="228">
        <v>4</v>
      </c>
      <c r="CJ11" s="229">
        <v>47</v>
      </c>
      <c r="CK11" s="230">
        <v>1645800</v>
      </c>
      <c r="CL11" s="230">
        <v>220000</v>
      </c>
      <c r="CM11" s="230"/>
      <c r="CN11" s="231" t="str">
        <f>IF(AND(CL11=0,CM11=0),"",IF(AND(CL11&lt;=100000,CM11&lt;=100000),"",IF(CL11/CK11&gt;0.7,"男高",IF(CM11/CK11&gt;0.7,"女高",""))))</f>
        <v/>
      </c>
    </row>
    <row r="12" spans="1:94">
      <c r="A12" s="174">
        <f>W12</f>
        <v>2.0738578208605</v>
      </c>
      <c r="B12" s="347" t="s">
        <v>296</v>
      </c>
      <c r="C12" s="347" t="s">
        <v>284</v>
      </c>
      <c r="D12" s="347" t="s">
        <v>234</v>
      </c>
      <c r="E12" s="175" t="s">
        <v>297</v>
      </c>
      <c r="F12" s="175" t="s">
        <v>278</v>
      </c>
      <c r="G12" s="340">
        <v>1270116</v>
      </c>
      <c r="H12" s="176">
        <v>1432</v>
      </c>
      <c r="I12" s="176">
        <v>0</v>
      </c>
      <c r="J12" s="176">
        <v>68790</v>
      </c>
      <c r="K12" s="177">
        <v>488</v>
      </c>
      <c r="L12" s="179">
        <f>IFERROR(K12/J12,"-")</f>
        <v>0.0070940543683675</v>
      </c>
      <c r="M12" s="176">
        <v>82</v>
      </c>
      <c r="N12" s="176">
        <v>113</v>
      </c>
      <c r="O12" s="179">
        <f>IFERROR(M12/(K12),"-")</f>
        <v>0.16803278688525</v>
      </c>
      <c r="P12" s="180">
        <f>IFERROR(G12/SUM(K12:K12),"-")</f>
        <v>2602.6967213115</v>
      </c>
      <c r="Q12" s="181">
        <v>61</v>
      </c>
      <c r="R12" s="179">
        <f>IF(K12=0,"-",Q12/K12)</f>
        <v>0.125</v>
      </c>
      <c r="S12" s="345">
        <v>2634040</v>
      </c>
      <c r="T12" s="346">
        <f>IFERROR(S12/K12,"-")</f>
        <v>5397.6229508197</v>
      </c>
      <c r="U12" s="346">
        <f>IFERROR(S12/Q12,"-")</f>
        <v>43180.983606557</v>
      </c>
      <c r="V12" s="340">
        <f>SUM(S12:S12)-SUM(G12:G12)</f>
        <v>1363924</v>
      </c>
      <c r="W12" s="183">
        <f>SUM(S12:S12)/SUM(G12:G12)</f>
        <v>2.0738578208605</v>
      </c>
      <c r="Y12" s="184"/>
      <c r="Z12" s="185">
        <f>IF(K12=0,"",IF(Y12=0,"",(Y12/K12)))</f>
        <v>0</v>
      </c>
      <c r="AA12" s="184"/>
      <c r="AB12" s="186" t="str">
        <f>IFERROR(AA12/Y12,"-")</f>
        <v>-</v>
      </c>
      <c r="AC12" s="187"/>
      <c r="AD12" s="188" t="str">
        <f>IFERROR(AC12/Y12,"-")</f>
        <v>-</v>
      </c>
      <c r="AE12" s="189"/>
      <c r="AF12" s="189"/>
      <c r="AG12" s="189"/>
      <c r="AH12" s="190"/>
      <c r="AI12" s="191">
        <f>IF(K12=0,"",IF(AH12=0,"",(AH12/K12)))</f>
        <v>0</v>
      </c>
      <c r="AJ12" s="190"/>
      <c r="AK12" s="192" t="str">
        <f>IFERROR(AJ12/AH12,"-")</f>
        <v>-</v>
      </c>
      <c r="AL12" s="193"/>
      <c r="AM12" s="194" t="str">
        <f>IFERROR(AL12/AH12,"-")</f>
        <v>-</v>
      </c>
      <c r="AN12" s="195"/>
      <c r="AO12" s="195"/>
      <c r="AP12" s="195"/>
      <c r="AQ12" s="196"/>
      <c r="AR12" s="197">
        <f>IF(K12=0,"",IF(AQ12=0,"",(AQ12/K12)))</f>
        <v>0</v>
      </c>
      <c r="AS12" s="196"/>
      <c r="AT12" s="198" t="str">
        <f>IFERROR(AS12/AQ12,"-")</f>
        <v>-</v>
      </c>
      <c r="AU12" s="199"/>
      <c r="AV12" s="200" t="str">
        <f>IFERROR(AU12/AQ12,"-")</f>
        <v>-</v>
      </c>
      <c r="AW12" s="201"/>
      <c r="AX12" s="201"/>
      <c r="AY12" s="201"/>
      <c r="AZ12" s="202">
        <v>20</v>
      </c>
      <c r="BA12" s="203">
        <f>IF(K12=0,"",IF(AZ12=0,"",(AZ12/K12)))</f>
        <v>0.040983606557377</v>
      </c>
      <c r="BB12" s="202">
        <v>3</v>
      </c>
      <c r="BC12" s="204">
        <f>IFERROR(BB12/AZ12,"-")</f>
        <v>0.15</v>
      </c>
      <c r="BD12" s="205">
        <v>11600</v>
      </c>
      <c r="BE12" s="206">
        <f>IFERROR(BD12/AZ12,"-")</f>
        <v>580</v>
      </c>
      <c r="BF12" s="207">
        <v>1</v>
      </c>
      <c r="BG12" s="207">
        <v>1</v>
      </c>
      <c r="BH12" s="207">
        <v>1</v>
      </c>
      <c r="BI12" s="208">
        <v>228</v>
      </c>
      <c r="BJ12" s="209">
        <f>IF(K12=0,"",IF(BI12=0,"",(BI12/K12)))</f>
        <v>0.4672131147541</v>
      </c>
      <c r="BK12" s="210">
        <v>23</v>
      </c>
      <c r="BL12" s="211">
        <f>IFERROR(BK12/BI12,"-")</f>
        <v>0.10087719298246</v>
      </c>
      <c r="BM12" s="212">
        <v>601880</v>
      </c>
      <c r="BN12" s="213">
        <f>IFERROR(BM12/BI12,"-")</f>
        <v>2639.8245614035</v>
      </c>
      <c r="BO12" s="214">
        <v>8</v>
      </c>
      <c r="BP12" s="214">
        <v>4</v>
      </c>
      <c r="BQ12" s="214">
        <v>11</v>
      </c>
      <c r="BR12" s="215">
        <v>196</v>
      </c>
      <c r="BS12" s="216">
        <f>IF(K12=0,"",IF(BR12=0,"",(BR12/K12)))</f>
        <v>0.4016393442623</v>
      </c>
      <c r="BT12" s="217">
        <v>25</v>
      </c>
      <c r="BU12" s="218">
        <f>IFERROR(BT12/BR12,"-")</f>
        <v>0.12755102040816</v>
      </c>
      <c r="BV12" s="219">
        <v>1579000</v>
      </c>
      <c r="BW12" s="220">
        <f>IFERROR(BV12/BR12,"-")</f>
        <v>8056.1224489796</v>
      </c>
      <c r="BX12" s="221">
        <v>9</v>
      </c>
      <c r="BY12" s="221">
        <v>3</v>
      </c>
      <c r="BZ12" s="221">
        <v>13</v>
      </c>
      <c r="CA12" s="222">
        <v>44</v>
      </c>
      <c r="CB12" s="223">
        <f>IF(K12=0,"",IF(CA12=0,"",(CA12/K12)))</f>
        <v>0.09016393442623</v>
      </c>
      <c r="CC12" s="224">
        <v>10</v>
      </c>
      <c r="CD12" s="225">
        <f>IFERROR(CC12/CA12,"-")</f>
        <v>0.22727272727273</v>
      </c>
      <c r="CE12" s="226">
        <v>441560</v>
      </c>
      <c r="CF12" s="227">
        <f>IFERROR(CE12/CA12,"-")</f>
        <v>10035.454545455</v>
      </c>
      <c r="CG12" s="228">
        <v>3</v>
      </c>
      <c r="CH12" s="228">
        <v>3</v>
      </c>
      <c r="CI12" s="228">
        <v>4</v>
      </c>
      <c r="CJ12" s="229">
        <v>61</v>
      </c>
      <c r="CK12" s="230">
        <v>2634040</v>
      </c>
      <c r="CL12" s="230">
        <v>545000</v>
      </c>
      <c r="CM12" s="230"/>
      <c r="CN12" s="231" t="str">
        <f>IF(AND(CL12=0,CM12=0),"",IF(AND(CL12&lt;=100000,CM12&lt;=100000),"",IF(CL12/CK12&gt;0.7,"男高",IF(CM12/CK12&gt;0.7,"女高",""))))</f>
        <v/>
      </c>
    </row>
    <row r="13" spans="1:94">
      <c r="A13" s="232"/>
      <c r="B13" s="151"/>
      <c r="C13" s="233"/>
      <c r="D13" s="234"/>
      <c r="E13" s="175"/>
      <c r="F13" s="175"/>
      <c r="G13" s="341"/>
      <c r="H13" s="235"/>
      <c r="I13" s="235"/>
      <c r="J13" s="176"/>
      <c r="K13" s="176"/>
      <c r="L13" s="236"/>
      <c r="M13" s="236"/>
      <c r="N13" s="176"/>
      <c r="O13" s="236"/>
      <c r="P13" s="182"/>
      <c r="Q13" s="182"/>
      <c r="R13" s="182"/>
      <c r="S13" s="345"/>
      <c r="T13" s="345"/>
      <c r="U13" s="345"/>
      <c r="V13" s="345"/>
      <c r="W13" s="236"/>
      <c r="X13" s="172"/>
      <c r="Y13" s="237"/>
      <c r="Z13" s="238"/>
      <c r="AA13" s="237"/>
      <c r="AB13" s="239"/>
      <c r="AC13" s="240"/>
      <c r="AD13" s="241"/>
      <c r="AE13" s="242"/>
      <c r="AF13" s="242"/>
      <c r="AG13" s="242"/>
      <c r="AH13" s="237"/>
      <c r="AI13" s="238"/>
      <c r="AJ13" s="237"/>
      <c r="AK13" s="239"/>
      <c r="AL13" s="240"/>
      <c r="AM13" s="241"/>
      <c r="AN13" s="242"/>
      <c r="AO13" s="242"/>
      <c r="AP13" s="242"/>
      <c r="AQ13" s="237"/>
      <c r="AR13" s="238"/>
      <c r="AS13" s="237"/>
      <c r="AT13" s="239"/>
      <c r="AU13" s="240"/>
      <c r="AV13" s="241"/>
      <c r="AW13" s="242"/>
      <c r="AX13" s="242"/>
      <c r="AY13" s="242"/>
      <c r="AZ13" s="237"/>
      <c r="BA13" s="238"/>
      <c r="BB13" s="237"/>
      <c r="BC13" s="239"/>
      <c r="BD13" s="240"/>
      <c r="BE13" s="241"/>
      <c r="BF13" s="242"/>
      <c r="BG13" s="242"/>
      <c r="BH13" s="242"/>
      <c r="BI13" s="173"/>
      <c r="BJ13" s="243"/>
      <c r="BK13" s="237"/>
      <c r="BL13" s="239"/>
      <c r="BM13" s="240"/>
      <c r="BN13" s="241"/>
      <c r="BO13" s="242"/>
      <c r="BP13" s="242"/>
      <c r="BQ13" s="242"/>
      <c r="BR13" s="173"/>
      <c r="BS13" s="243"/>
      <c r="BT13" s="237"/>
      <c r="BU13" s="239"/>
      <c r="BV13" s="240"/>
      <c r="BW13" s="241"/>
      <c r="BX13" s="242"/>
      <c r="BY13" s="242"/>
      <c r="BZ13" s="242"/>
      <c r="CA13" s="173"/>
      <c r="CB13" s="243"/>
      <c r="CC13" s="237"/>
      <c r="CD13" s="239"/>
      <c r="CE13" s="240"/>
      <c r="CF13" s="241"/>
      <c r="CG13" s="242"/>
      <c r="CH13" s="242"/>
      <c r="CI13" s="242"/>
      <c r="CJ13" s="244"/>
      <c r="CK13" s="240"/>
      <c r="CL13" s="240"/>
      <c r="CM13" s="240"/>
      <c r="CN13" s="245"/>
    </row>
    <row r="14" spans="1:94">
      <c r="A14" s="232"/>
      <c r="B14" s="246"/>
      <c r="C14" s="176"/>
      <c r="D14" s="176"/>
      <c r="E14" s="247"/>
      <c r="F14" s="248"/>
      <c r="G14" s="342"/>
      <c r="H14" s="235"/>
      <c r="I14" s="235"/>
      <c r="J14" s="176"/>
      <c r="K14" s="176"/>
      <c r="L14" s="236"/>
      <c r="M14" s="236"/>
      <c r="N14" s="176"/>
      <c r="O14" s="236"/>
      <c r="P14" s="182"/>
      <c r="Q14" s="182"/>
      <c r="R14" s="182"/>
      <c r="S14" s="345"/>
      <c r="T14" s="345"/>
      <c r="U14" s="345"/>
      <c r="V14" s="345"/>
      <c r="W14" s="236"/>
      <c r="X14" s="249"/>
      <c r="Y14" s="237"/>
      <c r="Z14" s="238"/>
      <c r="AA14" s="237"/>
      <c r="AB14" s="239"/>
      <c r="AC14" s="240"/>
      <c r="AD14" s="241"/>
      <c r="AE14" s="242"/>
      <c r="AF14" s="242"/>
      <c r="AG14" s="242"/>
      <c r="AH14" s="237"/>
      <c r="AI14" s="238"/>
      <c r="AJ14" s="237"/>
      <c r="AK14" s="239"/>
      <c r="AL14" s="240"/>
      <c r="AM14" s="241"/>
      <c r="AN14" s="242"/>
      <c r="AO14" s="242"/>
      <c r="AP14" s="242"/>
      <c r="AQ14" s="237"/>
      <c r="AR14" s="238"/>
      <c r="AS14" s="237"/>
      <c r="AT14" s="239"/>
      <c r="AU14" s="240"/>
      <c r="AV14" s="241"/>
      <c r="AW14" s="242"/>
      <c r="AX14" s="242"/>
      <c r="AY14" s="242"/>
      <c r="AZ14" s="237"/>
      <c r="BA14" s="238"/>
      <c r="BB14" s="237"/>
      <c r="BC14" s="239"/>
      <c r="BD14" s="240"/>
      <c r="BE14" s="241"/>
      <c r="BF14" s="242"/>
      <c r="BG14" s="242"/>
      <c r="BH14" s="242"/>
      <c r="BI14" s="173"/>
      <c r="BJ14" s="243"/>
      <c r="BK14" s="237"/>
      <c r="BL14" s="239"/>
      <c r="BM14" s="240"/>
      <c r="BN14" s="241"/>
      <c r="BO14" s="242"/>
      <c r="BP14" s="242"/>
      <c r="BQ14" s="242"/>
      <c r="BR14" s="173"/>
      <c r="BS14" s="243"/>
      <c r="BT14" s="237"/>
      <c r="BU14" s="239"/>
      <c r="BV14" s="240"/>
      <c r="BW14" s="241"/>
      <c r="BX14" s="242"/>
      <c r="BY14" s="242"/>
      <c r="BZ14" s="242"/>
      <c r="CA14" s="173"/>
      <c r="CB14" s="243"/>
      <c r="CC14" s="237"/>
      <c r="CD14" s="239"/>
      <c r="CE14" s="240"/>
      <c r="CF14" s="241"/>
      <c r="CG14" s="242"/>
      <c r="CH14" s="242"/>
      <c r="CI14" s="242"/>
      <c r="CJ14" s="244"/>
      <c r="CK14" s="240"/>
      <c r="CL14" s="240"/>
      <c r="CM14" s="240"/>
      <c r="CN14" s="245"/>
    </row>
    <row r="15" spans="1:94">
      <c r="A15" s="166">
        <f>Z15</f>
        <v/>
      </c>
      <c r="B15" s="250"/>
      <c r="C15" s="250"/>
      <c r="D15" s="250"/>
      <c r="E15" s="251" t="s">
        <v>298</v>
      </c>
      <c r="F15" s="251"/>
      <c r="G15" s="343">
        <f>SUM(G6:G14)</f>
        <v>8894371</v>
      </c>
      <c r="H15" s="250">
        <f>SUM(H6:H14)</f>
        <v>8561</v>
      </c>
      <c r="I15" s="250">
        <f>SUM(I6:I14)</f>
        <v>0</v>
      </c>
      <c r="J15" s="250">
        <f>SUM(J6:J14)</f>
        <v>242492</v>
      </c>
      <c r="K15" s="250">
        <f>SUM(K6:K14)</f>
        <v>3172</v>
      </c>
      <c r="L15" s="252">
        <f>IFERROR(K15/J15,"-")</f>
        <v>0.013080843904129</v>
      </c>
      <c r="M15" s="253">
        <f>SUM(M6:M14)</f>
        <v>418</v>
      </c>
      <c r="N15" s="253">
        <f>SUM(N6:N14)</f>
        <v>870</v>
      </c>
      <c r="O15" s="252">
        <f>IFERROR(M15/K15,"-")</f>
        <v>0.13177805800757</v>
      </c>
      <c r="P15" s="254">
        <f>IFERROR(G15/K15,"-")</f>
        <v>2804.0261664565</v>
      </c>
      <c r="Q15" s="255">
        <f>SUM(Q6:Q14)</f>
        <v>347</v>
      </c>
      <c r="R15" s="252">
        <f>IFERROR(Q15/K15,"-")</f>
        <v>0.109394703657</v>
      </c>
      <c r="S15" s="343">
        <f>SUM(S6:S14)</f>
        <v>12835350</v>
      </c>
      <c r="T15" s="343">
        <f>IFERROR(S15/K15,"-")</f>
        <v>4046.4533417402</v>
      </c>
      <c r="U15" s="343">
        <f>IFERROR(S15/Q15,"-")</f>
        <v>36989.481268012</v>
      </c>
      <c r="V15" s="343">
        <f>S15-G15</f>
        <v>3940979</v>
      </c>
      <c r="W15" s="256">
        <f>S15/G15</f>
        <v>1.443086869212</v>
      </c>
      <c r="X15" s="257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  <mergeCell ref="A12:A12"/>
    <mergeCell ref="G12:G12"/>
    <mergeCell ref="P12:P12"/>
    <mergeCell ref="V12:V12"/>
    <mergeCell ref="W12:W12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