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<sst xmlns="http://schemas.openxmlformats.org/spreadsheetml/2006/main" uniqueCount="296">
  <si>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</si>
  <si>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</si>
  <si>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</si>
  <si>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</si>
  <si>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</si>
  <si>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</si>
  <si>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</si>
  <si>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</si>
  <si>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</si>
  <si>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</si>
  <si>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</si>
  <si>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</si>
  <si>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</si>
  <si>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</si>
  <si>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</si>
  <si>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</si>
  <si>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</si>
  <si>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</si>
  <si>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</si>
  <si>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</si>
  <si>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</si>
  <si>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</si>
  <si>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</si>
  <si>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</si>
  <si>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</si>
  <si>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</si>
  <si>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</si>
  <si>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10月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</si>
  <si>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</si>
  <si>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</si>
  <si>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</si>
  <si>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</si>
  <si>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</si>
  <si>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</si>
  <si>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</si>
  <si>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</si>
  <si>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</si>
  <si>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</si>
  <si>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</si>
  <si>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</si>
  <si>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</si>
  <si>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</si>
  <si>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</si>
  <si>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</si>
  <si>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</si>
  <si>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</si>
  <si>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</si>
  <si>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</si>
  <si>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</si>
  <si>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</si>
  <si>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</si>
  <si>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</si>
  <si>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</si>
  <si>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</si>
  <si>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</si>
  <si>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</si>
  <si>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</si>
  <si>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</si>
  <si>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</si>
  <si>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</si>
  <si>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</si>
  <si>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</si>
  <si>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</si>
  <si>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ic4029</t>
  </si>
  <si>
    <t>右女9版(ヘスティア)（晶エリー）</t>
  </si>
  <si>
    <t>中年の男女が出会える昭和世代専門の出会い場</t>
  </si>
  <si>
    <t>lp07</t>
  </si>
  <si>
    <t>サンスポ関東</t>
  </si>
  <si>
    <t>全5段つかみ15段</t>
  </si>
  <si>
    <t>1～15日</t>
  </si>
  <si>
    <t>ic4030</t>
  </si>
  <si>
    <t>空電</t>
  </si>
  <si>
    <t>ic4031</t>
  </si>
  <si>
    <t>半5段つかみ15段</t>
  </si>
  <si>
    <t>ic4032</t>
  </si>
  <si>
    <t>ln_ink1069</t>
  </si>
  <si>
    <t>老人ホーム版(LINEver)（高宮菜々子）</t>
  </si>
  <si>
    <t>お相手待ちの女性が出ました(LINEver)</t>
  </si>
  <si>
    <t>line</t>
  </si>
  <si>
    <t>16～31日</t>
  </si>
  <si>
    <t>ic4033</t>
  </si>
  <si>
    <t>ln_ink1070</t>
  </si>
  <si>
    <t>ic4034</t>
  </si>
  <si>
    <t>ic4035</t>
  </si>
  <si>
    <t>選べる出会い版（藤井レイラ）</t>
  </si>
  <si>
    <t>圧倒的マッチング率</t>
  </si>
  <si>
    <t>サンスポ関西</t>
  </si>
  <si>
    <t>ic4036</t>
  </si>
  <si>
    <t>ic4037</t>
  </si>
  <si>
    <t>ic4038</t>
  </si>
  <si>
    <t>ln_ink1071</t>
  </si>
  <si>
    <t>LINEで出会いリクルート80歳まで応募可</t>
  </si>
  <si>
    <t>ic4039</t>
  </si>
  <si>
    <t>ln_ink1072</t>
  </si>
  <si>
    <t>ic4040</t>
  </si>
  <si>
    <t>ic4041</t>
  </si>
  <si>
    <t>朝活版（晶エリー）</t>
  </si>
  <si>
    <t>54歳男性に彼女ができた朝活とは？</t>
  </si>
  <si>
    <t>スポーツ報知関西</t>
  </si>
  <si>
    <t>全5段つかみ4回</t>
  </si>
  <si>
    <t>ln_ink1073</t>
  </si>
  <si>
    <t>雑誌版SPA(LINEver)（藤井レイラ）</t>
  </si>
  <si>
    <t>マカより効果的エロい熟女が誘ってくる魅力的なサイト</t>
  </si>
  <si>
    <t>ic4042</t>
  </si>
  <si>
    <t>幹夫版（高宮菜々子）</t>
  </si>
  <si>
    <t>中高年必見</t>
  </si>
  <si>
    <t>lp14</t>
  </si>
  <si>
    <t>ln_ink1074</t>
  </si>
  <si>
    <t>右女9版(ヘスティア)(LINEver)（晶エリー）</t>
  </si>
  <si>
    <t>白髪まじりの男性に出会いたい女性がLINEを待ってる</t>
  </si>
  <si>
    <t>ic4043</t>
  </si>
  <si>
    <t>(空電共通)</t>
  </si>
  <si>
    <t>ln_ink1075</t>
  </si>
  <si>
    <t>東スポ</t>
  </si>
  <si>
    <t>4C終面全5段</t>
  </si>
  <si>
    <t>10月03日(木)</t>
  </si>
  <si>
    <t>ln_ink1076</t>
  </si>
  <si>
    <t>中京スポーツ</t>
  </si>
  <si>
    <t>ln_ink1077</t>
  </si>
  <si>
    <t>QRお股版(LINEver)（高宮菜々子）</t>
  </si>
  <si>
    <t>50歳からのパートナー探し（性生活を充実させたいのは女性も同じ）</t>
  </si>
  <si>
    <t>大スポ</t>
  </si>
  <si>
    <t>ln_ink1078</t>
  </si>
  <si>
    <t>再婚&amp;理解者版(LINEver)（晶エリー）</t>
  </si>
  <si>
    <t>再婚&amp;理解者(LINEver)</t>
  </si>
  <si>
    <t>九スポ</t>
  </si>
  <si>
    <t>10月08日(火)</t>
  </si>
  <si>
    <t>ic4044</t>
  </si>
  <si>
    <t>空電 (共通)</t>
  </si>
  <si>
    <t>ic4045</t>
  </si>
  <si>
    <t>10月17日(木)</t>
  </si>
  <si>
    <t>ic4046</t>
  </si>
  <si>
    <t>デリヘル版3（高宮菜々子）</t>
  </si>
  <si>
    <t>70歳までの出会いお手伝い</t>
  </si>
  <si>
    <t>ic4047</t>
  </si>
  <si>
    <t>興奮版（晶エリー）</t>
  </si>
  <si>
    <t>学生いませんギャルもいません熟女熟女熟女熟女</t>
  </si>
  <si>
    <t>ic4048</t>
  </si>
  <si>
    <t>10月23日(水)</t>
  </si>
  <si>
    <t>ic4049</t>
  </si>
  <si>
    <t>ic4075</t>
  </si>
  <si>
    <t>夕刊フジ関東</t>
  </si>
  <si>
    <t>全3段つかみ4回</t>
  </si>
  <si>
    <t>10月04日(金)</t>
  </si>
  <si>
    <t>ln_ink1090</t>
  </si>
  <si>
    <t>10月11日(金)</t>
  </si>
  <si>
    <t>ic4076</t>
  </si>
  <si>
    <t>10月18日(金)</t>
  </si>
  <si>
    <t>ln_ink1091</t>
  </si>
  <si>
    <t>10月25日(金)</t>
  </si>
  <si>
    <t>ic4077</t>
  </si>
  <si>
    <t>ic4050</t>
  </si>
  <si>
    <t>胸の上広告版（藤井レイラ）</t>
  </si>
  <si>
    <t>ニッカン関西</t>
  </si>
  <si>
    <t>半2段つかみ10段保証</t>
  </si>
  <si>
    <t>1～10日</t>
  </si>
  <si>
    <t>ln_ink1079</t>
  </si>
  <si>
    <t>電話orライン１(LINEver)（複数）</t>
  </si>
  <si>
    <t>50歳以上あなたはどちらのタイプ</t>
  </si>
  <si>
    <t>11～20日</t>
  </si>
  <si>
    <t>ic4051</t>
  </si>
  <si>
    <t>興奮版（高宮菜々子）</t>
  </si>
  <si>
    <t>21～31日</t>
  </si>
  <si>
    <t>ic4052</t>
  </si>
  <si>
    <t>ic4053</t>
  </si>
  <si>
    <t>即ヤリ版（高宮菜々子）</t>
  </si>
  <si>
    <t>魅惑の体験</t>
  </si>
  <si>
    <t>アダルト面4C大雑4～5回</t>
  </si>
  <si>
    <t>ln_ink1080</t>
  </si>
  <si>
    <t>寂しい女たち版(LINEver)（フリー女性②）</t>
  </si>
  <si>
    <t>私じゃダメですか尻画像</t>
  </si>
  <si>
    <t>ic4054</t>
  </si>
  <si>
    <t>女性すげ～版（白い服女性）</t>
  </si>
  <si>
    <t>濃密な出会いをしてもいい</t>
  </si>
  <si>
    <t>ic4055</t>
  </si>
  <si>
    <t>ln_ink1081</t>
  </si>
  <si>
    <t>寂しい女たち版(LINEver)（フリー女性⑧）</t>
  </si>
  <si>
    <t>私じゃダメですか</t>
  </si>
  <si>
    <t>アダルト面4C全3段</t>
  </si>
  <si>
    <t>10月28日(月)</t>
  </si>
  <si>
    <t>ic4056</t>
  </si>
  <si>
    <t>ic4057</t>
  </si>
  <si>
    <t>青春写メ加工版（藤井レイラ）</t>
  </si>
  <si>
    <t>第二の人生を楽しむなら</t>
  </si>
  <si>
    <t>ln_ink1082</t>
  </si>
  <si>
    <t>密会版(LINEver)（晶エリー）</t>
  </si>
  <si>
    <t>ほぼ初体験</t>
  </si>
  <si>
    <t>ic4058</t>
  </si>
  <si>
    <t>ヤリモクじゃダメですか（フリー女性⑧）</t>
  </si>
  <si>
    <t>高速マッチング恋愛</t>
  </si>
  <si>
    <t>ln_ink1083</t>
  </si>
  <si>
    <t>ヤリもく限定版(LINEver)（晶エリー）</t>
  </si>
  <si>
    <t>真面目な出会いはお断り</t>
  </si>
  <si>
    <t>10月26日(土)</t>
  </si>
  <si>
    <t>ic4059</t>
  </si>
  <si>
    <t>ic4060</t>
  </si>
  <si>
    <t>ln_ink1084</t>
  </si>
  <si>
    <t>エロくたっていいじゃない版(LINEver)（高宮菜々子）</t>
  </si>
  <si>
    <t>おじさんだもん</t>
  </si>
  <si>
    <t>ic4061</t>
  </si>
  <si>
    <t>欲におぼれた女版（複数）</t>
  </si>
  <si>
    <t>私を見て‼</t>
  </si>
  <si>
    <t>ln_ink1085</t>
  </si>
  <si>
    <t>令和最新版(LINEver)（複数）</t>
  </si>
  <si>
    <t>熟女の祭典</t>
  </si>
  <si>
    <t>ic4062</t>
  </si>
  <si>
    <t>ln_ink1086</t>
  </si>
  <si>
    <t>女優大版１(LINEver)（藤井レイラ）</t>
  </si>
  <si>
    <t>出会い探しは</t>
  </si>
  <si>
    <t>スポニチ関東</t>
  </si>
  <si>
    <t>全5段</t>
  </si>
  <si>
    <t>10月06日(日)</t>
  </si>
  <si>
    <t>ic4063</t>
  </si>
  <si>
    <t>ic4064</t>
  </si>
  <si>
    <t>NEWS版（藤井レイラ）</t>
  </si>
  <si>
    <t>出会いすぎてお祭り騒ぎ！？</t>
  </si>
  <si>
    <t>10月13日(日)</t>
  </si>
  <si>
    <t>ic4065</t>
  </si>
  <si>
    <t>ln_ink1087</t>
  </si>
  <si>
    <t>右女9版(ヘスティア)(LINEver)（高宮菜々子）</t>
  </si>
  <si>
    <t>学生いませんギャルもいません熟女熟女熟女熟女(LINEver)</t>
  </si>
  <si>
    <t>スポニチ関西</t>
  </si>
  <si>
    <t>10月12日(土)</t>
  </si>
  <si>
    <t>ic4066</t>
  </si>
  <si>
    <t>ic4067</t>
  </si>
  <si>
    <t>10月20日(日)</t>
  </si>
  <si>
    <t>ic4068</t>
  </si>
  <si>
    <t>ln_ink1088</t>
  </si>
  <si>
    <t>1C終面全5段</t>
  </si>
  <si>
    <t>ic4069</t>
  </si>
  <si>
    <t>ic4070</t>
  </si>
  <si>
    <t>DVDパッケージ＿ストーリー版（晶エリー）</t>
  </si>
  <si>
    <t>え、美熟女が</t>
  </si>
  <si>
    <t>10月27日(日)</t>
  </si>
  <si>
    <t>ic4071</t>
  </si>
  <si>
    <t>ln_ink1089</t>
  </si>
  <si>
    <t>幹夫版(LINEver)（高宮菜々子）</t>
  </si>
  <si>
    <t>10月05日(土)</t>
  </si>
  <si>
    <t>ic4072</t>
  </si>
  <si>
    <t>ic4073</t>
  </si>
  <si>
    <t>デリヘル版2（高宮菜々子）</t>
  </si>
  <si>
    <t>もう50代の熟女だけど</t>
  </si>
  <si>
    <t>ic4074</t>
  </si>
  <si>
    <t>新聞 TOTAL</t>
  </si>
  <si>
    <t>●雑誌 広告</t>
  </si>
  <si>
    <t>ad885</t>
  </si>
  <si>
    <t>徳間書店</t>
  </si>
  <si>
    <t>DVD-袋専用セリフアレンジ黒_エロ1-ヘスティア</t>
  </si>
  <si>
    <t>アサヒ芸能.1W火</t>
  </si>
  <si>
    <t>DVD袋裏4C</t>
  </si>
  <si>
    <t>ad886</t>
  </si>
  <si>
    <t>ln_adn056</t>
  </si>
  <si>
    <t>大洋図書</t>
  </si>
  <si>
    <t>1Pフードル版_LINE版</t>
  </si>
  <si>
    <t>臨時増刊ラヴァーズ</t>
  </si>
  <si>
    <t>表4</t>
  </si>
  <si>
    <t>10月21日(月)</t>
  </si>
  <si>
    <t>ad889</t>
  </si>
  <si>
    <t>ad887</t>
  </si>
  <si>
    <t>DVD-袋専用セリフアレンジ黒_エロ2-ヘスティア</t>
  </si>
  <si>
    <t>アサヒ芸能.4W火</t>
  </si>
  <si>
    <t>10月29日(火)</t>
  </si>
  <si>
    <t>ad888</t>
  </si>
  <si>
    <t>ln_adn057</t>
  </si>
  <si>
    <t>日本ジャーナル出版</t>
  </si>
  <si>
    <t>1P注意事項版_LINE版</t>
  </si>
  <si>
    <t>週刊実話増刊「実話ザ・タブー」</t>
  </si>
  <si>
    <t>10月30日(水)</t>
  </si>
  <si>
    <t>ad890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</si>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</sst>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72</v>
      </c>
      <c r="D6" s="330">
        <v>2570000</v>
      </c>
      <c r="E6" s="79">
        <v>684</v>
      </c>
      <c r="F6" s="79">
        <v>296</v>
      </c>
      <c r="G6" s="79">
        <v>745</v>
      </c>
      <c r="H6" s="89">
        <v>160</v>
      </c>
      <c r="I6" s="90">
        <v>3</v>
      </c>
      <c r="J6" s="143">
        <f>H6+I6</f>
        <v>163</v>
      </c>
      <c r="K6" s="80">
        <f>IFERROR(J6/G6,"-")</f>
        <v>0.21879194630872</v>
      </c>
      <c r="L6" s="79">
        <v>19</v>
      </c>
      <c r="M6" s="79">
        <v>28</v>
      </c>
      <c r="N6" s="80">
        <f>IFERROR(L6/J6,"-")</f>
        <v>0.11656441717791</v>
      </c>
      <c r="O6" s="81">
        <f>IFERROR(D6/J6,"-")</f>
        <v>15766.871165644</v>
      </c>
      <c r="P6" s="82">
        <v>26</v>
      </c>
      <c r="Q6" s="80">
        <f>IFERROR(P6/J6,"-")</f>
        <v>0.15950920245399</v>
      </c>
      <c r="R6" s="335">
        <v>2387660</v>
      </c>
      <c r="S6" s="336">
        <f>IFERROR(R6/J6,"-")</f>
        <v>14648.220858896</v>
      </c>
      <c r="T6" s="336">
        <f>IFERROR(R6/P6,"-")</f>
        <v>91833.076923077</v>
      </c>
      <c r="U6" s="330">
        <f>IFERROR(R6-D6,"-")</f>
        <v>-182340</v>
      </c>
      <c r="V6" s="83">
        <f>R6/D6</f>
        <v>0.92905058365759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380000</v>
      </c>
      <c r="E7" s="79">
        <v>286</v>
      </c>
      <c r="F7" s="79">
        <v>128</v>
      </c>
      <c r="G7" s="79">
        <v>302</v>
      </c>
      <c r="H7" s="89">
        <v>127</v>
      </c>
      <c r="I7" s="90">
        <v>0</v>
      </c>
      <c r="J7" s="143">
        <f>H7+I7</f>
        <v>127</v>
      </c>
      <c r="K7" s="80">
        <f>IFERROR(J7/G7,"-")</f>
        <v>0.4205298013245</v>
      </c>
      <c r="L7" s="79">
        <v>11</v>
      </c>
      <c r="M7" s="79">
        <v>13</v>
      </c>
      <c r="N7" s="80">
        <f>IFERROR(L7/J7,"-")</f>
        <v>0.086614173228346</v>
      </c>
      <c r="O7" s="81">
        <f>IFERROR(D7/J7,"-")</f>
        <v>2992.125984252</v>
      </c>
      <c r="P7" s="82">
        <v>16</v>
      </c>
      <c r="Q7" s="80">
        <f>IFERROR(P7/J7,"-")</f>
        <v>0.1259842519685</v>
      </c>
      <c r="R7" s="335">
        <v>699500</v>
      </c>
      <c r="S7" s="336">
        <f>IFERROR(R7/J7,"-")</f>
        <v>5507.874015748</v>
      </c>
      <c r="T7" s="336">
        <f>IFERROR(R7/P7,"-")</f>
        <v>43718.75</v>
      </c>
      <c r="U7" s="330">
        <f>IFERROR(R7-D7,"-")</f>
        <v>319500</v>
      </c>
      <c r="V7" s="83">
        <f>R7/D7</f>
        <v>1.8407894736842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9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6</v>
      </c>
      <c r="D9" s="330">
        <v>8066153</v>
      </c>
      <c r="E9" s="79">
        <v>7376</v>
      </c>
      <c r="F9" s="79">
        <v>0</v>
      </c>
      <c r="G9" s="79">
        <v>291379</v>
      </c>
      <c r="H9" s="89">
        <v>2577</v>
      </c>
      <c r="I9" s="90">
        <v>152</v>
      </c>
      <c r="J9" s="143">
        <f>H9+I9</f>
        <v>2729</v>
      </c>
      <c r="K9" s="80">
        <f>IFERROR(J9/G9,"-")</f>
        <v>0.0093658087919857</v>
      </c>
      <c r="L9" s="79">
        <v>222</v>
      </c>
      <c r="M9" s="79">
        <v>826</v>
      </c>
      <c r="N9" s="80">
        <f>IFERROR(L9/J9,"-")</f>
        <v>0.081348479296446</v>
      </c>
      <c r="O9" s="81">
        <f>IFERROR(D9/J9,"-")</f>
        <v>2955.71747893</v>
      </c>
      <c r="P9" s="82">
        <v>279</v>
      </c>
      <c r="Q9" s="80">
        <f>IFERROR(P9/J9,"-")</f>
        <v>0.1022352510077</v>
      </c>
      <c r="R9" s="335">
        <v>12824565</v>
      </c>
      <c r="S9" s="336">
        <f>IFERROR(R9/J9,"-")</f>
        <v>4699.3642359839</v>
      </c>
      <c r="T9" s="336">
        <f>IFERROR(R9/P9,"-")</f>
        <v>45966.182795699</v>
      </c>
      <c r="U9" s="330">
        <f>IFERROR(R9-D9,"-")</f>
        <v>4758412</v>
      </c>
      <c r="V9" s="83">
        <f>R9/D9</f>
        <v>1.5899233500778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11016153</v>
      </c>
      <c r="E12" s="41">
        <f>SUM(E6:E10)</f>
        <v>8346</v>
      </c>
      <c r="F12" s="41">
        <f>SUM(F6:F10)</f>
        <v>424</v>
      </c>
      <c r="G12" s="41">
        <f>SUM(G6:G10)</f>
        <v>292435</v>
      </c>
      <c r="H12" s="41">
        <f>SUM(H6:H10)</f>
        <v>2864</v>
      </c>
      <c r="I12" s="41">
        <f>SUM(I6:I10)</f>
        <v>155</v>
      </c>
      <c r="J12" s="41">
        <f>SUM(J6:J10)</f>
        <v>3019</v>
      </c>
      <c r="K12" s="42">
        <f>IFERROR(J12/G12,"-")</f>
        <v>0.010323661668405</v>
      </c>
      <c r="L12" s="76">
        <f>SUM(L6:L10)</f>
        <v>252</v>
      </c>
      <c r="M12" s="76">
        <f>SUM(M6:M10)</f>
        <v>867</v>
      </c>
      <c r="N12" s="42">
        <f>IFERROR(L12/J12,"-")</f>
        <v>0.083471348128519</v>
      </c>
      <c r="O12" s="43">
        <f>IFERROR(D12/J12,"-")</f>
        <v>3648.9410400795</v>
      </c>
      <c r="P12" s="44">
        <f>SUM(P6:P10)</f>
        <v>321</v>
      </c>
      <c r="Q12" s="42">
        <f>IFERROR(P12/J12,"-")</f>
        <v>0.10632659821133</v>
      </c>
      <c r="R12" s="333">
        <f>SUM(R6:R10)</f>
        <v>15911725</v>
      </c>
      <c r="S12" s="333">
        <f>IFERROR(R12/J12,"-")</f>
        <v>5270.528320636</v>
      </c>
      <c r="T12" s="333">
        <f>IFERROR(R12/P12,"-")</f>
        <v>49569.236760125</v>
      </c>
      <c r="U12" s="333">
        <f>SUM(U6:U10)</f>
        <v>4895572</v>
      </c>
      <c r="V12" s="45">
        <f>IFERROR(R12/D12,"-")</f>
        <v>1.4443994196522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1.1794117647059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17</v>
      </c>
      <c r="L6" s="79">
        <v>0</v>
      </c>
      <c r="M6" s="79">
        <v>45</v>
      </c>
      <c r="N6" s="89">
        <v>4</v>
      </c>
      <c r="O6" s="90">
        <v>0</v>
      </c>
      <c r="P6" s="91">
        <f>N6+O6</f>
        <v>4</v>
      </c>
      <c r="Q6" s="80">
        <f>IFERROR(P6/M6,"-")</f>
        <v>0.088888888888889</v>
      </c>
      <c r="R6" s="79">
        <v>1</v>
      </c>
      <c r="S6" s="79">
        <v>1</v>
      </c>
      <c r="T6" s="80">
        <f>IFERROR(R6/(P6),"-")</f>
        <v>0.25</v>
      </c>
      <c r="U6" s="336">
        <f>IFERROR(J6/SUM(N6:O21),"-")</f>
        <v>9714.2857142857</v>
      </c>
      <c r="V6" s="82">
        <v>1</v>
      </c>
      <c r="W6" s="80">
        <f>IF(P6=0,"-",V6/P6)</f>
        <v>0.25</v>
      </c>
      <c r="X6" s="335">
        <v>100000</v>
      </c>
      <c r="Y6" s="336">
        <f>IFERROR(X6/P6,"-")</f>
        <v>25000</v>
      </c>
      <c r="Z6" s="336">
        <f>IFERROR(X6/V6,"-")</f>
        <v>100000</v>
      </c>
      <c r="AA6" s="330">
        <f>SUM(X6:X21)-SUM(J6:J21)</f>
        <v>61000</v>
      </c>
      <c r="AB6" s="83">
        <f>SUM(X6:X21)/SUM(J6:J21)</f>
        <v>1.1794117647059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>
        <v>1</v>
      </c>
      <c r="BH6" s="112">
        <f>IFERROR(BG6/BE6,"-")</f>
        <v>0.5</v>
      </c>
      <c r="BI6" s="113">
        <v>100000</v>
      </c>
      <c r="BJ6" s="114">
        <f>IFERROR(BI6/BE6,"-")</f>
        <v>50000</v>
      </c>
      <c r="BK6" s="115"/>
      <c r="BL6" s="115"/>
      <c r="BM6" s="115">
        <v>1</v>
      </c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100000</v>
      </c>
      <c r="CQ6" s="139">
        <v>100000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50</v>
      </c>
      <c r="L7" s="79">
        <v>27</v>
      </c>
      <c r="M7" s="79">
        <v>9</v>
      </c>
      <c r="N7" s="89">
        <v>7</v>
      </c>
      <c r="O7" s="90">
        <v>0</v>
      </c>
      <c r="P7" s="91">
        <f>N7+O7</f>
        <v>7</v>
      </c>
      <c r="Q7" s="80">
        <f>IFERROR(P7/M7,"-")</f>
        <v>0.77777777777778</v>
      </c>
      <c r="R7" s="79">
        <v>4</v>
      </c>
      <c r="S7" s="79">
        <v>0</v>
      </c>
      <c r="T7" s="80">
        <f>IFERROR(R7/(P7),"-")</f>
        <v>0.57142857142857</v>
      </c>
      <c r="U7" s="336"/>
      <c r="V7" s="82">
        <v>1</v>
      </c>
      <c r="W7" s="80">
        <f>IF(P7=0,"-",V7/P7)</f>
        <v>0.14285714285714</v>
      </c>
      <c r="X7" s="335">
        <v>281000</v>
      </c>
      <c r="Y7" s="336">
        <f>IFERROR(X7/P7,"-")</f>
        <v>40142.857142857</v>
      </c>
      <c r="Z7" s="336">
        <f>IFERROR(X7/V7,"-")</f>
        <v>281000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>
        <v>1</v>
      </c>
      <c r="BH7" s="112">
        <f>IFERROR(BG7/BE7,"-")</f>
        <v>1</v>
      </c>
      <c r="BI7" s="113">
        <v>21000</v>
      </c>
      <c r="BJ7" s="114">
        <f>IFERROR(BI7/BE7,"-")</f>
        <v>21000</v>
      </c>
      <c r="BK7" s="115"/>
      <c r="BL7" s="115"/>
      <c r="BM7" s="115">
        <v>1</v>
      </c>
      <c r="BN7" s="117">
        <v>1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0.42857142857143</v>
      </c>
      <c r="CH7" s="133">
        <v>3</v>
      </c>
      <c r="CI7" s="134">
        <f>IFERROR(CH7/CF7,"-")</f>
        <v>1</v>
      </c>
      <c r="CJ7" s="135">
        <v>426000</v>
      </c>
      <c r="CK7" s="136">
        <f>IFERROR(CJ7/CF7,"-")</f>
        <v>142000</v>
      </c>
      <c r="CL7" s="137"/>
      <c r="CM7" s="137">
        <v>1</v>
      </c>
      <c r="CN7" s="137">
        <v>2</v>
      </c>
      <c r="CO7" s="138">
        <v>1</v>
      </c>
      <c r="CP7" s="139">
        <v>281000</v>
      </c>
      <c r="CQ7" s="139">
        <v>281000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/>
      <c r="V10" s="82">
        <v>1</v>
      </c>
      <c r="W10" s="80">
        <f>IF(P10=0,"-",V10/P10)</f>
        <v>0.25</v>
      </c>
      <c r="X10" s="335">
        <v>5000</v>
      </c>
      <c r="Y10" s="336">
        <f>IFERROR(X10/P10,"-")</f>
        <v>1250</v>
      </c>
      <c r="Z10" s="336">
        <f>IFERROR(X10/V10,"-")</f>
        <v>5000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0.25</v>
      </c>
      <c r="CH10" s="133">
        <v>1</v>
      </c>
      <c r="CI10" s="134">
        <f>IFERROR(CH10/CF10,"-")</f>
        <v>1</v>
      </c>
      <c r="CJ10" s="135">
        <v>5000</v>
      </c>
      <c r="CK10" s="136">
        <f>IFERROR(CJ10/CF10,"-")</f>
        <v>5000</v>
      </c>
      <c r="CL10" s="137">
        <v>1</v>
      </c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22</v>
      </c>
      <c r="L11" s="79">
        <v>15</v>
      </c>
      <c r="M11" s="79">
        <v>10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5</v>
      </c>
      <c r="L14" s="79">
        <v>0</v>
      </c>
      <c r="M14" s="79">
        <v>39</v>
      </c>
      <c r="N14" s="89">
        <v>1</v>
      </c>
      <c r="O14" s="90">
        <v>0</v>
      </c>
      <c r="P14" s="91">
        <f>N14+O14</f>
        <v>1</v>
      </c>
      <c r="Q14" s="80">
        <f>IFERROR(P14/M14,"-")</f>
        <v>0.025641025641026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1</v>
      </c>
      <c r="X14" s="335">
        <v>10000</v>
      </c>
      <c r="Y14" s="336">
        <f>IFERROR(X14/P14,"-")</f>
        <v>10000</v>
      </c>
      <c r="Z14" s="336">
        <f>IFERROR(X14/V14,"-")</f>
        <v>10000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>
        <v>1</v>
      </c>
      <c r="BQ14" s="120">
        <f>IFERROR(BP14/BN14,"-")</f>
        <v>1</v>
      </c>
      <c r="BR14" s="121">
        <v>10000</v>
      </c>
      <c r="BS14" s="122">
        <f>IFERROR(BR14/BN14,"-")</f>
        <v>10000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10000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27</v>
      </c>
      <c r="L15" s="79">
        <v>20</v>
      </c>
      <c r="M15" s="79">
        <v>9</v>
      </c>
      <c r="N15" s="89">
        <v>1</v>
      </c>
      <c r="O15" s="90">
        <v>1</v>
      </c>
      <c r="P15" s="91">
        <f>N15+O15</f>
        <v>2</v>
      </c>
      <c r="Q15" s="80">
        <f>IFERROR(P15/M15,"-")</f>
        <v>0.22222222222222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76</v>
      </c>
      <c r="E18" s="347" t="s">
        <v>91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14</v>
      </c>
      <c r="O18" s="90">
        <v>0</v>
      </c>
      <c r="P18" s="91">
        <f>N18+O18</f>
        <v>14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1</v>
      </c>
      <c r="W18" s="80">
        <f>IF(P18=0,"-",V18/P18)</f>
        <v>0.071428571428571</v>
      </c>
      <c r="X18" s="335">
        <v>5000</v>
      </c>
      <c r="Y18" s="336">
        <f>IFERROR(X18/P18,"-")</f>
        <v>357.14285714286</v>
      </c>
      <c r="Z18" s="336">
        <f>IFERROR(X18/V18,"-")</f>
        <v>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0.071428571428571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0.071428571428571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0.14285714285714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7</v>
      </c>
      <c r="BX18" s="125">
        <f>IF(P18=0,"",IF(BW18=0,"",(BW18/P18)))</f>
        <v>0.5</v>
      </c>
      <c r="BY18" s="126">
        <v>1</v>
      </c>
      <c r="BZ18" s="127">
        <f>IFERROR(BY18/BW18,"-")</f>
        <v>0.14285714285714</v>
      </c>
      <c r="CA18" s="128">
        <v>14000</v>
      </c>
      <c r="CB18" s="129">
        <f>IFERROR(CA18/BW18,"-")</f>
        <v>2000</v>
      </c>
      <c r="CC18" s="130"/>
      <c r="CD18" s="130"/>
      <c r="CE18" s="130">
        <v>1</v>
      </c>
      <c r="CF18" s="131">
        <v>1</v>
      </c>
      <c r="CG18" s="132">
        <f>IF(P18=0,"",IF(CF18=0,"",(CF18/P18)))</f>
        <v>0.071428571428571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5000</v>
      </c>
      <c r="CQ18" s="139">
        <v>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92</v>
      </c>
      <c r="C19" s="347"/>
      <c r="D19" s="347" t="s">
        <v>76</v>
      </c>
      <c r="E19" s="347"/>
      <c r="F19" s="347" t="s">
        <v>71</v>
      </c>
      <c r="G19" s="88"/>
      <c r="H19" s="88"/>
      <c r="I19" s="88"/>
      <c r="J19" s="330"/>
      <c r="K19" s="79">
        <v>35</v>
      </c>
      <c r="L19" s="79">
        <v>23</v>
      </c>
      <c r="M19" s="79">
        <v>2</v>
      </c>
      <c r="N19" s="89">
        <v>3</v>
      </c>
      <c r="O19" s="90">
        <v>0</v>
      </c>
      <c r="P19" s="91">
        <f>N19+O19</f>
        <v>3</v>
      </c>
      <c r="Q19" s="80">
        <f>IFERROR(P19/M19,"-")</f>
        <v>1.5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93</v>
      </c>
      <c r="C20" s="347"/>
      <c r="D20" s="347" t="s">
        <v>76</v>
      </c>
      <c r="E20" s="347" t="s">
        <v>91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94</v>
      </c>
      <c r="C21" s="347"/>
      <c r="D21" s="347" t="s">
        <v>76</v>
      </c>
      <c r="E21" s="347"/>
      <c r="F21" s="347" t="s">
        <v>71</v>
      </c>
      <c r="G21" s="88"/>
      <c r="H21" s="88"/>
      <c r="I21" s="88"/>
      <c r="J21" s="330"/>
      <c r="K21" s="79">
        <v>2</v>
      </c>
      <c r="L21" s="79">
        <v>2</v>
      </c>
      <c r="M21" s="79">
        <v>1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0.55235714285714</v>
      </c>
      <c r="B22" s="347" t="s">
        <v>95</v>
      </c>
      <c r="C22" s="347"/>
      <c r="D22" s="347" t="s">
        <v>96</v>
      </c>
      <c r="E22" s="347" t="s">
        <v>97</v>
      </c>
      <c r="F22" s="347" t="s">
        <v>66</v>
      </c>
      <c r="G22" s="88" t="s">
        <v>98</v>
      </c>
      <c r="H22" s="88" t="s">
        <v>99</v>
      </c>
      <c r="I22" s="88"/>
      <c r="J22" s="330">
        <v>280000</v>
      </c>
      <c r="K22" s="79">
        <v>5</v>
      </c>
      <c r="L22" s="79">
        <v>0</v>
      </c>
      <c r="M22" s="79">
        <v>20</v>
      </c>
      <c r="N22" s="89">
        <v>2</v>
      </c>
      <c r="O22" s="90">
        <v>0</v>
      </c>
      <c r="P22" s="91">
        <f>N22+O22</f>
        <v>2</v>
      </c>
      <c r="Q22" s="80">
        <f>IFERROR(P22/M22,"-")</f>
        <v>0.1</v>
      </c>
      <c r="R22" s="79">
        <v>0</v>
      </c>
      <c r="S22" s="79">
        <v>0</v>
      </c>
      <c r="T22" s="80">
        <f>IFERROR(R22/(P22),"-")</f>
        <v>0</v>
      </c>
      <c r="U22" s="336">
        <f>IFERROR(J22/SUM(N22:O26),"-")</f>
        <v>23333.333333333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SUM(X22:X26)-SUM(J22:J26)</f>
        <v>-125340</v>
      </c>
      <c r="AB22" s="83">
        <f>SUM(X22:X26)/SUM(J22:J26)</f>
        <v>0.55235714285714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101</v>
      </c>
      <c r="E23" s="347" t="s">
        <v>102</v>
      </c>
      <c r="F23" s="347" t="s">
        <v>78</v>
      </c>
      <c r="G23" s="88"/>
      <c r="H23" s="88" t="s">
        <v>99</v>
      </c>
      <c r="I23" s="88"/>
      <c r="J23" s="330"/>
      <c r="K23" s="79">
        <v>0</v>
      </c>
      <c r="L23" s="79">
        <v>0</v>
      </c>
      <c r="M23" s="79">
        <v>0</v>
      </c>
      <c r="N23" s="89">
        <v>2</v>
      </c>
      <c r="O23" s="90">
        <v>0</v>
      </c>
      <c r="P23" s="91">
        <f>N23+O23</f>
        <v>2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103</v>
      </c>
      <c r="C24" s="347"/>
      <c r="D24" s="347" t="s">
        <v>104</v>
      </c>
      <c r="E24" s="347" t="s">
        <v>105</v>
      </c>
      <c r="F24" s="347" t="s">
        <v>106</v>
      </c>
      <c r="G24" s="88"/>
      <c r="H24" s="88" t="s">
        <v>99</v>
      </c>
      <c r="I24" s="88"/>
      <c r="J24" s="330"/>
      <c r="K24" s="79">
        <v>5</v>
      </c>
      <c r="L24" s="79">
        <v>0</v>
      </c>
      <c r="M24" s="79">
        <v>15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107</v>
      </c>
      <c r="C25" s="347"/>
      <c r="D25" s="347" t="s">
        <v>108</v>
      </c>
      <c r="E25" s="347" t="s">
        <v>109</v>
      </c>
      <c r="F25" s="347" t="s">
        <v>78</v>
      </c>
      <c r="G25" s="88"/>
      <c r="H25" s="88" t="s">
        <v>99</v>
      </c>
      <c r="I25" s="88"/>
      <c r="J25" s="330"/>
      <c r="K25" s="79">
        <v>0</v>
      </c>
      <c r="L25" s="79">
        <v>0</v>
      </c>
      <c r="M25" s="79">
        <v>0</v>
      </c>
      <c r="N25" s="89">
        <v>6</v>
      </c>
      <c r="O25" s="90">
        <v>0</v>
      </c>
      <c r="P25" s="91">
        <f>N25+O25</f>
        <v>6</v>
      </c>
      <c r="Q25" s="80" t="str">
        <f>IFERROR(P25/M25,"-")</f>
        <v>-</v>
      </c>
      <c r="R25" s="79">
        <v>1</v>
      </c>
      <c r="S25" s="79">
        <v>2</v>
      </c>
      <c r="T25" s="80">
        <f>IFERROR(R25/(P25),"-")</f>
        <v>0.16666666666667</v>
      </c>
      <c r="U25" s="336"/>
      <c r="V25" s="82">
        <v>3</v>
      </c>
      <c r="W25" s="80">
        <f>IF(P25=0,"-",V25/P25)</f>
        <v>0.5</v>
      </c>
      <c r="X25" s="335">
        <v>154660</v>
      </c>
      <c r="Y25" s="336">
        <f>IFERROR(X25/P25,"-")</f>
        <v>25776.666666667</v>
      </c>
      <c r="Z25" s="336">
        <f>IFERROR(X25/V25,"-")</f>
        <v>51553.333333333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0.5</v>
      </c>
      <c r="BP25" s="119">
        <v>1</v>
      </c>
      <c r="BQ25" s="120">
        <f>IFERROR(BP25/BN25,"-")</f>
        <v>0.33333333333333</v>
      </c>
      <c r="BR25" s="121">
        <v>18000</v>
      </c>
      <c r="BS25" s="122">
        <f>IFERROR(BR25/BN25,"-")</f>
        <v>6000</v>
      </c>
      <c r="BT25" s="123"/>
      <c r="BU25" s="123"/>
      <c r="BV25" s="123">
        <v>1</v>
      </c>
      <c r="BW25" s="124">
        <v>1</v>
      </c>
      <c r="BX25" s="125">
        <f>IF(P25=0,"",IF(BW25=0,"",(BW25/P25)))</f>
        <v>0.16666666666667</v>
      </c>
      <c r="BY25" s="126">
        <v>1</v>
      </c>
      <c r="BZ25" s="127">
        <f>IFERROR(BY25/BW25,"-")</f>
        <v>1</v>
      </c>
      <c r="CA25" s="128">
        <v>5000</v>
      </c>
      <c r="CB25" s="129">
        <f>IFERROR(CA25/BW25,"-")</f>
        <v>5000</v>
      </c>
      <c r="CC25" s="130">
        <v>1</v>
      </c>
      <c r="CD25" s="130"/>
      <c r="CE25" s="130"/>
      <c r="CF25" s="131">
        <v>1</v>
      </c>
      <c r="CG25" s="132">
        <f>IF(P25=0,"",IF(CF25=0,"",(CF25/P25)))</f>
        <v>0.16666666666667</v>
      </c>
      <c r="CH25" s="133">
        <v>1</v>
      </c>
      <c r="CI25" s="134">
        <f>IFERROR(CH25/CF25,"-")</f>
        <v>1</v>
      </c>
      <c r="CJ25" s="135">
        <v>136660</v>
      </c>
      <c r="CK25" s="136">
        <f>IFERROR(CJ25/CF25,"-")</f>
        <v>136660</v>
      </c>
      <c r="CL25" s="137"/>
      <c r="CM25" s="137"/>
      <c r="CN25" s="137">
        <v>1</v>
      </c>
      <c r="CO25" s="138">
        <v>3</v>
      </c>
      <c r="CP25" s="139">
        <v>154660</v>
      </c>
      <c r="CQ25" s="139">
        <v>136660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110</v>
      </c>
      <c r="C26" s="347"/>
      <c r="D26" s="347" t="s">
        <v>111</v>
      </c>
      <c r="E26" s="347" t="s">
        <v>111</v>
      </c>
      <c r="F26" s="347" t="s">
        <v>71</v>
      </c>
      <c r="G26" s="88"/>
      <c r="H26" s="88"/>
      <c r="I26" s="88"/>
      <c r="J26" s="330"/>
      <c r="K26" s="79">
        <v>38</v>
      </c>
      <c r="L26" s="79">
        <v>22</v>
      </c>
      <c r="M26" s="79">
        <v>7</v>
      </c>
      <c r="N26" s="89">
        <v>2</v>
      </c>
      <c r="O26" s="90">
        <v>0</v>
      </c>
      <c r="P26" s="91">
        <f>N26+O26</f>
        <v>2</v>
      </c>
      <c r="Q26" s="80">
        <f>IFERROR(P26/M26,"-")</f>
        <v>0.28571428571429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0.39166666666667</v>
      </c>
      <c r="B27" s="347" t="s">
        <v>112</v>
      </c>
      <c r="C27" s="347"/>
      <c r="D27" s="347" t="s">
        <v>101</v>
      </c>
      <c r="E27" s="347" t="s">
        <v>102</v>
      </c>
      <c r="F27" s="347" t="s">
        <v>78</v>
      </c>
      <c r="G27" s="88" t="s">
        <v>113</v>
      </c>
      <c r="H27" s="88" t="s">
        <v>114</v>
      </c>
      <c r="I27" s="88" t="s">
        <v>115</v>
      </c>
      <c r="J27" s="330">
        <v>240000</v>
      </c>
      <c r="K27" s="79">
        <v>0</v>
      </c>
      <c r="L27" s="79">
        <v>0</v>
      </c>
      <c r="M27" s="79">
        <v>0</v>
      </c>
      <c r="N27" s="89">
        <v>0</v>
      </c>
      <c r="O27" s="90">
        <v>0</v>
      </c>
      <c r="P27" s="91">
        <f>N27+O27</f>
        <v>0</v>
      </c>
      <c r="Q27" s="80" t="str">
        <f>IFERROR(P27/M27,"-")</f>
        <v>-</v>
      </c>
      <c r="R27" s="79">
        <v>0</v>
      </c>
      <c r="S27" s="79">
        <v>0</v>
      </c>
      <c r="T27" s="80" t="str">
        <f>IFERROR(R27/(P27),"-")</f>
        <v>-</v>
      </c>
      <c r="U27" s="336">
        <f>IFERROR(J27/SUM(N27:O36),"-")</f>
        <v>16000</v>
      </c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>
        <f>SUM(X27:X36)-SUM(J27:J36)</f>
        <v>-146000</v>
      </c>
      <c r="AB27" s="83">
        <f>SUM(X27:X36)/SUM(J27:J36)</f>
        <v>0.39166666666667</v>
      </c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116</v>
      </c>
      <c r="C28" s="347"/>
      <c r="D28" s="347" t="s">
        <v>108</v>
      </c>
      <c r="E28" s="347" t="s">
        <v>109</v>
      </c>
      <c r="F28" s="347" t="s">
        <v>78</v>
      </c>
      <c r="G28" s="88" t="s">
        <v>117</v>
      </c>
      <c r="H28" s="88" t="s">
        <v>114</v>
      </c>
      <c r="I28" s="88" t="s">
        <v>115</v>
      </c>
      <c r="J28" s="330"/>
      <c r="K28" s="79">
        <v>0</v>
      </c>
      <c r="L28" s="79">
        <v>0</v>
      </c>
      <c r="M28" s="79">
        <v>0</v>
      </c>
      <c r="N28" s="89">
        <v>1</v>
      </c>
      <c r="O28" s="90">
        <v>0</v>
      </c>
      <c r="P28" s="91">
        <f>N28+O28</f>
        <v>1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119</v>
      </c>
      <c r="E29" s="347" t="s">
        <v>120</v>
      </c>
      <c r="F29" s="347" t="s">
        <v>78</v>
      </c>
      <c r="G29" s="88" t="s">
        <v>121</v>
      </c>
      <c r="H29" s="88" t="s">
        <v>114</v>
      </c>
      <c r="I29" s="88" t="s">
        <v>115</v>
      </c>
      <c r="J29" s="330"/>
      <c r="K29" s="79">
        <v>0</v>
      </c>
      <c r="L29" s="79">
        <v>0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/>
      <c r="D30" s="347" t="s">
        <v>123</v>
      </c>
      <c r="E30" s="347" t="s">
        <v>124</v>
      </c>
      <c r="F30" s="347" t="s">
        <v>78</v>
      </c>
      <c r="G30" s="88" t="s">
        <v>125</v>
      </c>
      <c r="H30" s="88" t="s">
        <v>114</v>
      </c>
      <c r="I30" s="88" t="s">
        <v>126</v>
      </c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111</v>
      </c>
      <c r="E31" s="347" t="s">
        <v>111</v>
      </c>
      <c r="F31" s="347" t="s">
        <v>71</v>
      </c>
      <c r="G31" s="88" t="s">
        <v>128</v>
      </c>
      <c r="H31" s="88"/>
      <c r="I31" s="88"/>
      <c r="J31" s="330"/>
      <c r="K31" s="79">
        <v>41</v>
      </c>
      <c r="L31" s="79">
        <v>7</v>
      </c>
      <c r="M31" s="79">
        <v>5</v>
      </c>
      <c r="N31" s="89">
        <v>2</v>
      </c>
      <c r="O31" s="90">
        <v>0</v>
      </c>
      <c r="P31" s="91">
        <f>N31+O31</f>
        <v>2</v>
      </c>
      <c r="Q31" s="80">
        <f>IFERROR(P31/M31,"-")</f>
        <v>0.4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129</v>
      </c>
      <c r="C32" s="347"/>
      <c r="D32" s="347" t="s">
        <v>104</v>
      </c>
      <c r="E32" s="347" t="s">
        <v>105</v>
      </c>
      <c r="F32" s="347" t="s">
        <v>106</v>
      </c>
      <c r="G32" s="88" t="s">
        <v>113</v>
      </c>
      <c r="H32" s="88" t="s">
        <v>114</v>
      </c>
      <c r="I32" s="88" t="s">
        <v>130</v>
      </c>
      <c r="J32" s="330"/>
      <c r="K32" s="79">
        <v>5</v>
      </c>
      <c r="L32" s="79">
        <v>0</v>
      </c>
      <c r="M32" s="79">
        <v>17</v>
      </c>
      <c r="N32" s="89">
        <v>2</v>
      </c>
      <c r="O32" s="90">
        <v>0</v>
      </c>
      <c r="P32" s="91">
        <f>N32+O32</f>
        <v>2</v>
      </c>
      <c r="Q32" s="80">
        <f>IFERROR(P32/M32,"-")</f>
        <v>0.11764705882353</v>
      </c>
      <c r="R32" s="79">
        <v>1</v>
      </c>
      <c r="S32" s="79">
        <v>1</v>
      </c>
      <c r="T32" s="80">
        <f>IFERROR(R32/(P32),"-")</f>
        <v>0.5</v>
      </c>
      <c r="U32" s="336"/>
      <c r="V32" s="82">
        <v>0</v>
      </c>
      <c r="W32" s="80">
        <f>IF(P32=0,"-",V32/P32)</f>
        <v>0</v>
      </c>
      <c r="X32" s="335">
        <v>21000</v>
      </c>
      <c r="Y32" s="336">
        <f>IFERROR(X32/P32,"-")</f>
        <v>10500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1</v>
      </c>
      <c r="BY32" s="126">
        <v>1</v>
      </c>
      <c r="BZ32" s="127">
        <f>IFERROR(BY32/BW32,"-")</f>
        <v>0.5</v>
      </c>
      <c r="CA32" s="128">
        <v>55000</v>
      </c>
      <c r="CB32" s="129">
        <f>IFERROR(CA32/BW32,"-")</f>
        <v>27500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21000</v>
      </c>
      <c r="CQ32" s="139">
        <v>55000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131</v>
      </c>
      <c r="C33" s="347"/>
      <c r="D33" s="347" t="s">
        <v>132</v>
      </c>
      <c r="E33" s="347" t="s">
        <v>133</v>
      </c>
      <c r="F33" s="347" t="s">
        <v>106</v>
      </c>
      <c r="G33" s="88" t="s">
        <v>117</v>
      </c>
      <c r="H33" s="88" t="s">
        <v>114</v>
      </c>
      <c r="I33" s="88" t="s">
        <v>130</v>
      </c>
      <c r="J33" s="330"/>
      <c r="K33" s="79">
        <v>3</v>
      </c>
      <c r="L33" s="79">
        <v>0</v>
      </c>
      <c r="M33" s="79">
        <v>35</v>
      </c>
      <c r="N33" s="89">
        <v>2</v>
      </c>
      <c r="O33" s="90">
        <v>0</v>
      </c>
      <c r="P33" s="91">
        <f>N33+O33</f>
        <v>2</v>
      </c>
      <c r="Q33" s="80">
        <f>IFERROR(P33/M33,"-")</f>
        <v>0.057142857142857</v>
      </c>
      <c r="R33" s="79">
        <v>1</v>
      </c>
      <c r="S33" s="79">
        <v>0</v>
      </c>
      <c r="T33" s="80">
        <f>IFERROR(R33/(P33),"-")</f>
        <v>0.5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134</v>
      </c>
      <c r="C34" s="347"/>
      <c r="D34" s="347" t="s">
        <v>135</v>
      </c>
      <c r="E34" s="347" t="s">
        <v>136</v>
      </c>
      <c r="F34" s="347" t="s">
        <v>106</v>
      </c>
      <c r="G34" s="88" t="s">
        <v>121</v>
      </c>
      <c r="H34" s="88" t="s">
        <v>114</v>
      </c>
      <c r="I34" s="88" t="s">
        <v>130</v>
      </c>
      <c r="J34" s="330"/>
      <c r="K34" s="79">
        <v>2</v>
      </c>
      <c r="L34" s="79">
        <v>0</v>
      </c>
      <c r="M34" s="79">
        <v>11</v>
      </c>
      <c r="N34" s="89">
        <v>2</v>
      </c>
      <c r="O34" s="90">
        <v>0</v>
      </c>
      <c r="P34" s="91">
        <f>N34+O34</f>
        <v>2</v>
      </c>
      <c r="Q34" s="80">
        <f>IFERROR(P34/M34,"-")</f>
        <v>0.18181818181818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137</v>
      </c>
      <c r="C35" s="347"/>
      <c r="D35" s="347" t="s">
        <v>96</v>
      </c>
      <c r="E35" s="347" t="s">
        <v>97</v>
      </c>
      <c r="F35" s="347" t="s">
        <v>106</v>
      </c>
      <c r="G35" s="88" t="s">
        <v>125</v>
      </c>
      <c r="H35" s="88" t="s">
        <v>114</v>
      </c>
      <c r="I35" s="88" t="s">
        <v>138</v>
      </c>
      <c r="J35" s="330"/>
      <c r="K35" s="79">
        <v>0</v>
      </c>
      <c r="L35" s="79">
        <v>0</v>
      </c>
      <c r="M35" s="79">
        <v>9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139</v>
      </c>
      <c r="C36" s="347"/>
      <c r="D36" s="347" t="s">
        <v>111</v>
      </c>
      <c r="E36" s="347" t="s">
        <v>111</v>
      </c>
      <c r="F36" s="347" t="s">
        <v>71</v>
      </c>
      <c r="G36" s="88" t="s">
        <v>128</v>
      </c>
      <c r="H36" s="88"/>
      <c r="I36" s="88"/>
      <c r="J36" s="330"/>
      <c r="K36" s="79">
        <v>28</v>
      </c>
      <c r="L36" s="79">
        <v>19</v>
      </c>
      <c r="M36" s="79">
        <v>6</v>
      </c>
      <c r="N36" s="89">
        <v>5</v>
      </c>
      <c r="O36" s="90">
        <v>0</v>
      </c>
      <c r="P36" s="91">
        <f>N36+O36</f>
        <v>5</v>
      </c>
      <c r="Q36" s="80">
        <f>IFERROR(P36/M36,"-")</f>
        <v>0.83333333333333</v>
      </c>
      <c r="R36" s="79">
        <v>1</v>
      </c>
      <c r="S36" s="79">
        <v>0</v>
      </c>
      <c r="T36" s="80">
        <f>IFERROR(R36/(P36),"-")</f>
        <v>0.2</v>
      </c>
      <c r="U36" s="336"/>
      <c r="V36" s="82">
        <v>2</v>
      </c>
      <c r="W36" s="80">
        <f>IF(P36=0,"-",V36/P36)</f>
        <v>0.4</v>
      </c>
      <c r="X36" s="335">
        <v>73000</v>
      </c>
      <c r="Y36" s="336">
        <f>IFERROR(X36/P36,"-")</f>
        <v>14600</v>
      </c>
      <c r="Z36" s="336">
        <f>IFERROR(X36/V36,"-")</f>
        <v>36500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4</v>
      </c>
      <c r="BO36" s="118">
        <f>IF(P36=0,"",IF(BN36=0,"",(BN36/P36)))</f>
        <v>0.8</v>
      </c>
      <c r="BP36" s="119">
        <v>3</v>
      </c>
      <c r="BQ36" s="120">
        <f>IFERROR(BP36/BN36,"-")</f>
        <v>0.75</v>
      </c>
      <c r="BR36" s="121">
        <v>563001</v>
      </c>
      <c r="BS36" s="122">
        <f>IFERROR(BR36/BN36,"-")</f>
        <v>140750.25</v>
      </c>
      <c r="BT36" s="123">
        <v>2</v>
      </c>
      <c r="BU36" s="123"/>
      <c r="BV36" s="123">
        <v>1</v>
      </c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73000</v>
      </c>
      <c r="CQ36" s="139">
        <v>550001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1.6111111111111</v>
      </c>
      <c r="B37" s="347" t="s">
        <v>140</v>
      </c>
      <c r="C37" s="347"/>
      <c r="D37" s="347" t="s">
        <v>64</v>
      </c>
      <c r="E37" s="347" t="s">
        <v>65</v>
      </c>
      <c r="F37" s="347" t="s">
        <v>66</v>
      </c>
      <c r="G37" s="88" t="s">
        <v>141</v>
      </c>
      <c r="H37" s="88" t="s">
        <v>142</v>
      </c>
      <c r="I37" s="88" t="s">
        <v>143</v>
      </c>
      <c r="J37" s="330">
        <v>180000</v>
      </c>
      <c r="K37" s="79">
        <v>4</v>
      </c>
      <c r="L37" s="79">
        <v>0</v>
      </c>
      <c r="M37" s="79">
        <v>24</v>
      </c>
      <c r="N37" s="89">
        <v>2</v>
      </c>
      <c r="O37" s="90">
        <v>0</v>
      </c>
      <c r="P37" s="91">
        <f>N37+O37</f>
        <v>2</v>
      </c>
      <c r="Q37" s="80">
        <f>IFERROR(P37/M37,"-")</f>
        <v>0.083333333333333</v>
      </c>
      <c r="R37" s="79">
        <v>0</v>
      </c>
      <c r="S37" s="79">
        <v>2</v>
      </c>
      <c r="T37" s="80">
        <f>IFERROR(R37/(P37),"-")</f>
        <v>0</v>
      </c>
      <c r="U37" s="336">
        <f>IFERROR(J37/SUM(N37:O41),"-")</f>
        <v>45000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SUM(X37:X41)-SUM(J37:J41)</f>
        <v>110000</v>
      </c>
      <c r="AB37" s="83">
        <f>SUM(X37:X41)/SUM(J37:J41)</f>
        <v>1.6111111111111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144</v>
      </c>
      <c r="C38" s="347"/>
      <c r="D38" s="347" t="s">
        <v>76</v>
      </c>
      <c r="E38" s="347" t="s">
        <v>77</v>
      </c>
      <c r="F38" s="347" t="s">
        <v>78</v>
      </c>
      <c r="G38" s="88"/>
      <c r="H38" s="88" t="s">
        <v>142</v>
      </c>
      <c r="I38" s="88" t="s">
        <v>145</v>
      </c>
      <c r="J38" s="330"/>
      <c r="K38" s="79">
        <v>0</v>
      </c>
      <c r="L38" s="79">
        <v>0</v>
      </c>
      <c r="M38" s="79">
        <v>0</v>
      </c>
      <c r="N38" s="89">
        <v>0</v>
      </c>
      <c r="O38" s="90">
        <v>0</v>
      </c>
      <c r="P38" s="91">
        <f>N38+O38</f>
        <v>0</v>
      </c>
      <c r="Q38" s="80" t="str">
        <f>IFERROR(P38/M38,"-")</f>
        <v>-</v>
      </c>
      <c r="R38" s="79">
        <v>0</v>
      </c>
      <c r="S38" s="79">
        <v>0</v>
      </c>
      <c r="T38" s="80" t="str">
        <f>IFERROR(R38/(P38),"-")</f>
        <v>-</v>
      </c>
      <c r="U38" s="336"/>
      <c r="V38" s="82">
        <v>0</v>
      </c>
      <c r="W38" s="80" t="str">
        <f>IF(P38=0,"-",V38/P38)</f>
        <v>-</v>
      </c>
      <c r="X38" s="335">
        <v>0</v>
      </c>
      <c r="Y38" s="336" t="str">
        <f>IFERROR(X38/P38,"-")</f>
        <v>-</v>
      </c>
      <c r="Z38" s="336" t="str">
        <f>IFERROR(X38/V38,"-")</f>
        <v>-</v>
      </c>
      <c r="AA38" s="33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84</v>
      </c>
      <c r="E39" s="347" t="s">
        <v>85</v>
      </c>
      <c r="F39" s="347" t="s">
        <v>106</v>
      </c>
      <c r="G39" s="88"/>
      <c r="H39" s="88" t="s">
        <v>142</v>
      </c>
      <c r="I39" s="88" t="s">
        <v>147</v>
      </c>
      <c r="J39" s="330"/>
      <c r="K39" s="79">
        <v>0</v>
      </c>
      <c r="L39" s="79">
        <v>0</v>
      </c>
      <c r="M39" s="79">
        <v>5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76</v>
      </c>
      <c r="E40" s="347" t="s">
        <v>91</v>
      </c>
      <c r="F40" s="347" t="s">
        <v>78</v>
      </c>
      <c r="G40" s="88"/>
      <c r="H40" s="88" t="s">
        <v>142</v>
      </c>
      <c r="I40" s="88" t="s">
        <v>149</v>
      </c>
      <c r="J40" s="330"/>
      <c r="K40" s="79">
        <v>0</v>
      </c>
      <c r="L40" s="79">
        <v>0</v>
      </c>
      <c r="M40" s="79">
        <v>0</v>
      </c>
      <c r="N40" s="89">
        <v>1</v>
      </c>
      <c r="O40" s="90">
        <v>0</v>
      </c>
      <c r="P40" s="91">
        <f>N40+O40</f>
        <v>1</v>
      </c>
      <c r="Q40" s="80" t="str">
        <f>IFERROR(P40/M40,"-")</f>
        <v>-</v>
      </c>
      <c r="R40" s="79">
        <v>1</v>
      </c>
      <c r="S40" s="79">
        <v>0</v>
      </c>
      <c r="T40" s="80">
        <f>IFERROR(R40/(P40),"-")</f>
        <v>1</v>
      </c>
      <c r="U40" s="336"/>
      <c r="V40" s="82">
        <v>1</v>
      </c>
      <c r="W40" s="80">
        <f>IF(P40=0,"-",V40/P40)</f>
        <v>1</v>
      </c>
      <c r="X40" s="335">
        <v>290000</v>
      </c>
      <c r="Y40" s="336">
        <f>IFERROR(X40/P40,"-")</f>
        <v>290000</v>
      </c>
      <c r="Z40" s="336">
        <f>IFERROR(X40/V40,"-")</f>
        <v>290000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>
        <v>1</v>
      </c>
      <c r="BZ40" s="127">
        <f>IFERROR(BY40/BW40,"-")</f>
        <v>1</v>
      </c>
      <c r="CA40" s="128">
        <v>300000</v>
      </c>
      <c r="CB40" s="129">
        <f>IFERROR(CA40/BW40,"-")</f>
        <v>300000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290000</v>
      </c>
      <c r="CQ40" s="139">
        <v>300000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347" t="s">
        <v>150</v>
      </c>
      <c r="C41" s="347"/>
      <c r="D41" s="347" t="s">
        <v>111</v>
      </c>
      <c r="E41" s="347" t="s">
        <v>111</v>
      </c>
      <c r="F41" s="347" t="s">
        <v>71</v>
      </c>
      <c r="G41" s="88"/>
      <c r="H41" s="88"/>
      <c r="I41" s="88"/>
      <c r="J41" s="330"/>
      <c r="K41" s="79">
        <v>9</v>
      </c>
      <c r="L41" s="79">
        <v>6</v>
      </c>
      <c r="M41" s="79">
        <v>1</v>
      </c>
      <c r="N41" s="89">
        <v>1</v>
      </c>
      <c r="O41" s="90">
        <v>0</v>
      </c>
      <c r="P41" s="91">
        <f>N41+O41</f>
        <v>1</v>
      </c>
      <c r="Q41" s="80">
        <f>IFERROR(P41/M41,"-")</f>
        <v>1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4.1115384615385</v>
      </c>
      <c r="B42" s="347" t="s">
        <v>151</v>
      </c>
      <c r="C42" s="347"/>
      <c r="D42" s="347" t="s">
        <v>152</v>
      </c>
      <c r="E42" s="347" t="s">
        <v>133</v>
      </c>
      <c r="F42" s="347" t="s">
        <v>66</v>
      </c>
      <c r="G42" s="88" t="s">
        <v>153</v>
      </c>
      <c r="H42" s="88" t="s">
        <v>154</v>
      </c>
      <c r="I42" s="88" t="s">
        <v>155</v>
      </c>
      <c r="J42" s="330">
        <v>260000</v>
      </c>
      <c r="K42" s="79">
        <v>5</v>
      </c>
      <c r="L42" s="79">
        <v>0</v>
      </c>
      <c r="M42" s="79">
        <v>20</v>
      </c>
      <c r="N42" s="89">
        <v>2</v>
      </c>
      <c r="O42" s="90">
        <v>0</v>
      </c>
      <c r="P42" s="91">
        <f>N42+O42</f>
        <v>2</v>
      </c>
      <c r="Q42" s="80">
        <f>IFERROR(P42/M42,"-")</f>
        <v>0.1</v>
      </c>
      <c r="R42" s="79">
        <v>0</v>
      </c>
      <c r="S42" s="79">
        <v>0</v>
      </c>
      <c r="T42" s="80">
        <f>IFERROR(R42/(P42),"-")</f>
        <v>0</v>
      </c>
      <c r="U42" s="336">
        <f>IFERROR(J42/SUM(N42:O45),"-")</f>
        <v>13000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SUM(X42:X45)-SUM(J42:J45)</f>
        <v>809000</v>
      </c>
      <c r="AB42" s="83">
        <f>SUM(X42:X45)/SUM(J42:J45)</f>
        <v>4.1115384615385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157</v>
      </c>
      <c r="E43" s="347" t="s">
        <v>158</v>
      </c>
      <c r="F43" s="347" t="s">
        <v>78</v>
      </c>
      <c r="G43" s="88"/>
      <c r="H43" s="88" t="s">
        <v>154</v>
      </c>
      <c r="I43" s="88" t="s">
        <v>159</v>
      </c>
      <c r="J43" s="330"/>
      <c r="K43" s="79">
        <v>0</v>
      </c>
      <c r="L43" s="79">
        <v>0</v>
      </c>
      <c r="M43" s="79">
        <v>0</v>
      </c>
      <c r="N43" s="89">
        <v>6</v>
      </c>
      <c r="O43" s="90">
        <v>0</v>
      </c>
      <c r="P43" s="91">
        <f>N43+O43</f>
        <v>6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2</v>
      </c>
      <c r="AN43" s="99">
        <f>IF(P43=0,"",IF(AM43=0,"",(AM43/P43)))</f>
        <v>0.33333333333333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0.33333333333333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160</v>
      </c>
      <c r="C44" s="347"/>
      <c r="D44" s="347" t="s">
        <v>161</v>
      </c>
      <c r="E44" s="347" t="s">
        <v>136</v>
      </c>
      <c r="F44" s="347" t="s">
        <v>106</v>
      </c>
      <c r="G44" s="88"/>
      <c r="H44" s="88" t="s">
        <v>154</v>
      </c>
      <c r="I44" s="88" t="s">
        <v>162</v>
      </c>
      <c r="J44" s="330"/>
      <c r="K44" s="79">
        <v>16</v>
      </c>
      <c r="L44" s="79">
        <v>0</v>
      </c>
      <c r="M44" s="79">
        <v>65</v>
      </c>
      <c r="N44" s="89">
        <v>3</v>
      </c>
      <c r="O44" s="90">
        <v>0</v>
      </c>
      <c r="P44" s="91">
        <f>N44+O44</f>
        <v>3</v>
      </c>
      <c r="Q44" s="80">
        <f>IFERROR(P44/M44,"-")</f>
        <v>0.046153846153846</v>
      </c>
      <c r="R44" s="79">
        <v>0</v>
      </c>
      <c r="S44" s="79">
        <v>2</v>
      </c>
      <c r="T44" s="80">
        <f>IFERROR(R44/(P44),"-")</f>
        <v>0</v>
      </c>
      <c r="U44" s="336"/>
      <c r="V44" s="82">
        <v>1</v>
      </c>
      <c r="W44" s="80">
        <f>IF(P44=0,"-",V44/P44)</f>
        <v>0.33333333333333</v>
      </c>
      <c r="X44" s="335">
        <v>8000</v>
      </c>
      <c r="Y44" s="336">
        <f>IFERROR(X44/P44,"-")</f>
        <v>2666.6666666667</v>
      </c>
      <c r="Z44" s="336">
        <f>IFERROR(X44/V44,"-")</f>
        <v>8000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0.66666666666667</v>
      </c>
      <c r="BY44" s="126">
        <v>1</v>
      </c>
      <c r="BZ44" s="127">
        <f>IFERROR(BY44/BW44,"-")</f>
        <v>0.5</v>
      </c>
      <c r="CA44" s="128">
        <v>8000</v>
      </c>
      <c r="CB44" s="129">
        <f>IFERROR(CA44/BW44,"-")</f>
        <v>4000</v>
      </c>
      <c r="CC44" s="130"/>
      <c r="CD44" s="130">
        <v>1</v>
      </c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8000</v>
      </c>
      <c r="CQ44" s="139">
        <v>8000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163</v>
      </c>
      <c r="C45" s="347"/>
      <c r="D45" s="347" t="s">
        <v>111</v>
      </c>
      <c r="E45" s="347" t="s">
        <v>111</v>
      </c>
      <c r="F45" s="347" t="s">
        <v>71</v>
      </c>
      <c r="G45" s="88"/>
      <c r="H45" s="88"/>
      <c r="I45" s="88"/>
      <c r="J45" s="330"/>
      <c r="K45" s="79">
        <v>67</v>
      </c>
      <c r="L45" s="79">
        <v>38</v>
      </c>
      <c r="M45" s="79">
        <v>12</v>
      </c>
      <c r="N45" s="89">
        <v>9</v>
      </c>
      <c r="O45" s="90">
        <v>0</v>
      </c>
      <c r="P45" s="91">
        <f>N45+O45</f>
        <v>9</v>
      </c>
      <c r="Q45" s="80">
        <f>IFERROR(P45/M45,"-")</f>
        <v>0.75</v>
      </c>
      <c r="R45" s="79">
        <v>3</v>
      </c>
      <c r="S45" s="79">
        <v>0</v>
      </c>
      <c r="T45" s="80">
        <f>IFERROR(R45/(P45),"-")</f>
        <v>0.33333333333333</v>
      </c>
      <c r="U45" s="336"/>
      <c r="V45" s="82">
        <v>3</v>
      </c>
      <c r="W45" s="80">
        <f>IF(P45=0,"-",V45/P45)</f>
        <v>0.33333333333333</v>
      </c>
      <c r="X45" s="335">
        <v>1061000</v>
      </c>
      <c r="Y45" s="336">
        <f>IFERROR(X45/P45,"-")</f>
        <v>117888.88888889</v>
      </c>
      <c r="Z45" s="336">
        <f>IFERROR(X45/V45,"-")</f>
        <v>353666.66666667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0.11111111111111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0.33333333333333</v>
      </c>
      <c r="BY45" s="126">
        <v>1</v>
      </c>
      <c r="BZ45" s="127">
        <f>IFERROR(BY45/BW45,"-")</f>
        <v>0.33333333333333</v>
      </c>
      <c r="CA45" s="128">
        <v>92000</v>
      </c>
      <c r="CB45" s="129">
        <f>IFERROR(CA45/BW45,"-")</f>
        <v>30666.666666667</v>
      </c>
      <c r="CC45" s="130"/>
      <c r="CD45" s="130"/>
      <c r="CE45" s="130">
        <v>1</v>
      </c>
      <c r="CF45" s="131">
        <v>5</v>
      </c>
      <c r="CG45" s="132">
        <f>IF(P45=0,"",IF(CF45=0,"",(CF45/P45)))</f>
        <v>0.55555555555556</v>
      </c>
      <c r="CH45" s="133">
        <v>2</v>
      </c>
      <c r="CI45" s="134">
        <f>IFERROR(CH45/CF45,"-")</f>
        <v>0.4</v>
      </c>
      <c r="CJ45" s="135">
        <v>994000</v>
      </c>
      <c r="CK45" s="136">
        <f>IFERROR(CJ45/CF45,"-")</f>
        <v>198800</v>
      </c>
      <c r="CL45" s="137"/>
      <c r="CM45" s="137"/>
      <c r="CN45" s="137">
        <v>2</v>
      </c>
      <c r="CO45" s="138">
        <v>3</v>
      </c>
      <c r="CP45" s="139">
        <v>1061000</v>
      </c>
      <c r="CQ45" s="139">
        <v>929000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0.076923076923077</v>
      </c>
      <c r="B46" s="347" t="s">
        <v>164</v>
      </c>
      <c r="C46" s="347"/>
      <c r="D46" s="347" t="s">
        <v>165</v>
      </c>
      <c r="E46" s="347" t="s">
        <v>166</v>
      </c>
      <c r="F46" s="347" t="s">
        <v>66</v>
      </c>
      <c r="G46" s="88" t="s">
        <v>113</v>
      </c>
      <c r="H46" s="88" t="s">
        <v>167</v>
      </c>
      <c r="I46" s="88" t="s">
        <v>143</v>
      </c>
      <c r="J46" s="330">
        <v>130000</v>
      </c>
      <c r="K46" s="79">
        <v>10</v>
      </c>
      <c r="L46" s="79">
        <v>0</v>
      </c>
      <c r="M46" s="79">
        <v>38</v>
      </c>
      <c r="N46" s="89">
        <v>4</v>
      </c>
      <c r="O46" s="90">
        <v>1</v>
      </c>
      <c r="P46" s="91">
        <f>N46+O46</f>
        <v>5</v>
      </c>
      <c r="Q46" s="80">
        <f>IFERROR(P46/M46,"-")</f>
        <v>0.13157894736842</v>
      </c>
      <c r="R46" s="79">
        <v>0</v>
      </c>
      <c r="S46" s="79">
        <v>0</v>
      </c>
      <c r="T46" s="80">
        <f>IFERROR(R46/(P46),"-")</f>
        <v>0</v>
      </c>
      <c r="U46" s="336">
        <f>IFERROR(J46/SUM(N46:O61),"-")</f>
        <v>8666.6666666667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SUM(X46:X61)-SUM(J46:J61)</f>
        <v>-120000</v>
      </c>
      <c r="AB46" s="83">
        <f>SUM(X46:X61)/SUM(J46:J61)</f>
        <v>0.076923076923077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0.2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>
        <v>1</v>
      </c>
      <c r="AW46" s="105">
        <f>IF(P46=0,"",IF(AV46=0,"",(AV46/P46)))</f>
        <v>0.2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0.4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0.2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168</v>
      </c>
      <c r="C47" s="347"/>
      <c r="D47" s="347" t="s">
        <v>169</v>
      </c>
      <c r="E47" s="347" t="s">
        <v>170</v>
      </c>
      <c r="F47" s="347" t="s">
        <v>78</v>
      </c>
      <c r="G47" s="88"/>
      <c r="H47" s="88" t="s">
        <v>167</v>
      </c>
      <c r="I47" s="88" t="s">
        <v>145</v>
      </c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1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171</v>
      </c>
      <c r="C48" s="347"/>
      <c r="D48" s="347" t="s">
        <v>172</v>
      </c>
      <c r="E48" s="347" t="s">
        <v>173</v>
      </c>
      <c r="F48" s="347" t="s">
        <v>106</v>
      </c>
      <c r="G48" s="88"/>
      <c r="H48" s="88" t="s">
        <v>167</v>
      </c>
      <c r="I48" s="88" t="s">
        <v>147</v>
      </c>
      <c r="J48" s="330"/>
      <c r="K48" s="79">
        <v>2</v>
      </c>
      <c r="L48" s="79">
        <v>0</v>
      </c>
      <c r="M48" s="79">
        <v>23</v>
      </c>
      <c r="N48" s="89">
        <v>1</v>
      </c>
      <c r="O48" s="90">
        <v>0</v>
      </c>
      <c r="P48" s="91">
        <f>N48+O48</f>
        <v>1</v>
      </c>
      <c r="Q48" s="80">
        <f>IFERROR(P48/M48,"-")</f>
        <v>0.043478260869565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1</v>
      </c>
      <c r="BX48" s="125">
        <f>IF(P48=0,"",IF(BW48=0,"",(BW48/P48)))</f>
        <v>1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174</v>
      </c>
      <c r="C49" s="347"/>
      <c r="D49" s="347" t="s">
        <v>111</v>
      </c>
      <c r="E49" s="347" t="s">
        <v>111</v>
      </c>
      <c r="F49" s="347" t="s">
        <v>71</v>
      </c>
      <c r="G49" s="88"/>
      <c r="H49" s="88"/>
      <c r="I49" s="88"/>
      <c r="J49" s="330"/>
      <c r="K49" s="79">
        <v>49</v>
      </c>
      <c r="L49" s="79">
        <v>13</v>
      </c>
      <c r="M49" s="79">
        <v>2</v>
      </c>
      <c r="N49" s="89">
        <v>2</v>
      </c>
      <c r="O49" s="90">
        <v>0</v>
      </c>
      <c r="P49" s="91">
        <f>N49+O49</f>
        <v>2</v>
      </c>
      <c r="Q49" s="80">
        <f>IFERROR(P49/M49,"-")</f>
        <v>1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0.5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175</v>
      </c>
      <c r="C50" s="347"/>
      <c r="D50" s="347" t="s">
        <v>176</v>
      </c>
      <c r="E50" s="347" t="s">
        <v>177</v>
      </c>
      <c r="F50" s="347" t="s">
        <v>78</v>
      </c>
      <c r="G50" s="88" t="s">
        <v>113</v>
      </c>
      <c r="H50" s="88" t="s">
        <v>178</v>
      </c>
      <c r="I50" s="88" t="s">
        <v>179</v>
      </c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180</v>
      </c>
      <c r="C51" s="347"/>
      <c r="D51" s="347" t="s">
        <v>176</v>
      </c>
      <c r="E51" s="347" t="s">
        <v>177</v>
      </c>
      <c r="F51" s="347" t="s">
        <v>71</v>
      </c>
      <c r="G51" s="88"/>
      <c r="H51" s="88"/>
      <c r="I51" s="88"/>
      <c r="J51" s="330"/>
      <c r="K51" s="79">
        <v>2</v>
      </c>
      <c r="L51" s="79">
        <v>2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181</v>
      </c>
      <c r="C52" s="347"/>
      <c r="D52" s="347" t="s">
        <v>182</v>
      </c>
      <c r="E52" s="347" t="s">
        <v>183</v>
      </c>
      <c r="F52" s="347" t="s">
        <v>66</v>
      </c>
      <c r="G52" s="88" t="s">
        <v>117</v>
      </c>
      <c r="H52" s="88" t="s">
        <v>167</v>
      </c>
      <c r="I52" s="88" t="s">
        <v>143</v>
      </c>
      <c r="J52" s="330"/>
      <c r="K52" s="79">
        <v>3</v>
      </c>
      <c r="L52" s="79">
        <v>0</v>
      </c>
      <c r="M52" s="79">
        <v>8</v>
      </c>
      <c r="N52" s="89">
        <v>0</v>
      </c>
      <c r="O52" s="90">
        <v>1</v>
      </c>
      <c r="P52" s="91">
        <f>N52+O52</f>
        <v>1</v>
      </c>
      <c r="Q52" s="80">
        <f>IFERROR(P52/M52,"-")</f>
        <v>0.125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1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184</v>
      </c>
      <c r="C53" s="347"/>
      <c r="D53" s="347" t="s">
        <v>185</v>
      </c>
      <c r="E53" s="347" t="s">
        <v>186</v>
      </c>
      <c r="F53" s="347" t="s">
        <v>78</v>
      </c>
      <c r="G53" s="88"/>
      <c r="H53" s="88" t="s">
        <v>167</v>
      </c>
      <c r="I53" s="88" t="s">
        <v>145</v>
      </c>
      <c r="J53" s="330"/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187</v>
      </c>
      <c r="C54" s="347"/>
      <c r="D54" s="347" t="s">
        <v>188</v>
      </c>
      <c r="E54" s="347" t="s">
        <v>189</v>
      </c>
      <c r="F54" s="347" t="s">
        <v>106</v>
      </c>
      <c r="G54" s="88"/>
      <c r="H54" s="88" t="s">
        <v>167</v>
      </c>
      <c r="I54" s="88" t="s">
        <v>147</v>
      </c>
      <c r="J54" s="330"/>
      <c r="K54" s="79">
        <v>0</v>
      </c>
      <c r="L54" s="79">
        <v>0</v>
      </c>
      <c r="M54" s="79">
        <v>1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190</v>
      </c>
      <c r="C55" s="347"/>
      <c r="D55" s="347" t="s">
        <v>191</v>
      </c>
      <c r="E55" s="347" t="s">
        <v>192</v>
      </c>
      <c r="F55" s="347" t="s">
        <v>78</v>
      </c>
      <c r="G55" s="88"/>
      <c r="H55" s="88" t="s">
        <v>167</v>
      </c>
      <c r="I55" s="348" t="s">
        <v>193</v>
      </c>
      <c r="J55" s="330"/>
      <c r="K55" s="79">
        <v>0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194</v>
      </c>
      <c r="C56" s="347"/>
      <c r="D56" s="347" t="s">
        <v>111</v>
      </c>
      <c r="E56" s="347" t="s">
        <v>111</v>
      </c>
      <c r="F56" s="347" t="s">
        <v>71</v>
      </c>
      <c r="G56" s="88"/>
      <c r="H56" s="88"/>
      <c r="I56" s="88"/>
      <c r="J56" s="330"/>
      <c r="K56" s="79">
        <v>54</v>
      </c>
      <c r="L56" s="79">
        <v>18</v>
      </c>
      <c r="M56" s="79">
        <v>30</v>
      </c>
      <c r="N56" s="89">
        <v>1</v>
      </c>
      <c r="O56" s="90">
        <v>0</v>
      </c>
      <c r="P56" s="91">
        <f>N56+O56</f>
        <v>1</v>
      </c>
      <c r="Q56" s="80">
        <f>IFERROR(P56/M56,"-")</f>
        <v>0.033333333333333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195</v>
      </c>
      <c r="C57" s="347"/>
      <c r="D57" s="347" t="s">
        <v>182</v>
      </c>
      <c r="E57" s="347" t="s">
        <v>183</v>
      </c>
      <c r="F57" s="347" t="s">
        <v>66</v>
      </c>
      <c r="G57" s="88" t="s">
        <v>121</v>
      </c>
      <c r="H57" s="88" t="s">
        <v>167</v>
      </c>
      <c r="I57" s="88" t="s">
        <v>143</v>
      </c>
      <c r="J57" s="330"/>
      <c r="K57" s="79">
        <v>1</v>
      </c>
      <c r="L57" s="79">
        <v>0</v>
      </c>
      <c r="M57" s="79">
        <v>6</v>
      </c>
      <c r="N57" s="89">
        <v>1</v>
      </c>
      <c r="O57" s="90">
        <v>0</v>
      </c>
      <c r="P57" s="91">
        <f>N57+O57</f>
        <v>1</v>
      </c>
      <c r="Q57" s="80">
        <f>IFERROR(P57/M57,"-")</f>
        <v>0.16666666666667</v>
      </c>
      <c r="R57" s="79">
        <v>0</v>
      </c>
      <c r="S57" s="79">
        <v>1</v>
      </c>
      <c r="T57" s="80">
        <f>IFERROR(R57/(P57),"-")</f>
        <v>0</v>
      </c>
      <c r="U57" s="336"/>
      <c r="V57" s="82">
        <v>1</v>
      </c>
      <c r="W57" s="80">
        <f>IF(P57=0,"-",V57/P57)</f>
        <v>1</v>
      </c>
      <c r="X57" s="335">
        <v>10000</v>
      </c>
      <c r="Y57" s="336">
        <f>IFERROR(X57/P57,"-")</f>
        <v>10000</v>
      </c>
      <c r="Z57" s="336">
        <f>IFERROR(X57/V57,"-")</f>
        <v>10000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1</v>
      </c>
      <c r="BY57" s="126">
        <v>1</v>
      </c>
      <c r="BZ57" s="127">
        <f>IFERROR(BY57/BW57,"-")</f>
        <v>1</v>
      </c>
      <c r="CA57" s="128">
        <v>10000</v>
      </c>
      <c r="CB57" s="129">
        <f>IFERROR(CA57/BW57,"-")</f>
        <v>10000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10000</v>
      </c>
      <c r="CQ57" s="139">
        <v>10000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196</v>
      </c>
      <c r="C58" s="347"/>
      <c r="D58" s="347" t="s">
        <v>197</v>
      </c>
      <c r="E58" s="347" t="s">
        <v>198</v>
      </c>
      <c r="F58" s="347" t="s">
        <v>78</v>
      </c>
      <c r="G58" s="88"/>
      <c r="H58" s="88" t="s">
        <v>167</v>
      </c>
      <c r="I58" s="88" t="s">
        <v>145</v>
      </c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199</v>
      </c>
      <c r="C59" s="347"/>
      <c r="D59" s="347" t="s">
        <v>200</v>
      </c>
      <c r="E59" s="347" t="s">
        <v>201</v>
      </c>
      <c r="F59" s="347" t="s">
        <v>106</v>
      </c>
      <c r="G59" s="88"/>
      <c r="H59" s="88" t="s">
        <v>167</v>
      </c>
      <c r="I59" s="88" t="s">
        <v>147</v>
      </c>
      <c r="J59" s="330"/>
      <c r="K59" s="79">
        <v>1</v>
      </c>
      <c r="L59" s="79">
        <v>0</v>
      </c>
      <c r="M59" s="79">
        <v>22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202</v>
      </c>
      <c r="C60" s="347"/>
      <c r="D60" s="347" t="s">
        <v>203</v>
      </c>
      <c r="E60" s="347" t="s">
        <v>204</v>
      </c>
      <c r="F60" s="347" t="s">
        <v>78</v>
      </c>
      <c r="G60" s="88"/>
      <c r="H60" s="88" t="s">
        <v>167</v>
      </c>
      <c r="I60" s="348" t="s">
        <v>193</v>
      </c>
      <c r="J60" s="330"/>
      <c r="K60" s="79">
        <v>0</v>
      </c>
      <c r="L60" s="79">
        <v>0</v>
      </c>
      <c r="M60" s="79">
        <v>0</v>
      </c>
      <c r="N60" s="89">
        <v>1</v>
      </c>
      <c r="O60" s="90">
        <v>0</v>
      </c>
      <c r="P60" s="91">
        <f>N60+O60</f>
        <v>1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205</v>
      </c>
      <c r="C61" s="347"/>
      <c r="D61" s="347" t="s">
        <v>111</v>
      </c>
      <c r="E61" s="347" t="s">
        <v>111</v>
      </c>
      <c r="F61" s="347" t="s">
        <v>71</v>
      </c>
      <c r="G61" s="88"/>
      <c r="H61" s="88"/>
      <c r="I61" s="88"/>
      <c r="J61" s="330"/>
      <c r="K61" s="79">
        <v>6</v>
      </c>
      <c r="L61" s="79">
        <v>4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0.041666666666667</v>
      </c>
      <c r="B62" s="347" t="s">
        <v>206</v>
      </c>
      <c r="C62" s="347"/>
      <c r="D62" s="347" t="s">
        <v>207</v>
      </c>
      <c r="E62" s="347" t="s">
        <v>208</v>
      </c>
      <c r="F62" s="347" t="s">
        <v>78</v>
      </c>
      <c r="G62" s="88" t="s">
        <v>209</v>
      </c>
      <c r="H62" s="88" t="s">
        <v>210</v>
      </c>
      <c r="I62" s="349" t="s">
        <v>211</v>
      </c>
      <c r="J62" s="330">
        <v>120000</v>
      </c>
      <c r="K62" s="79">
        <v>0</v>
      </c>
      <c r="L62" s="79">
        <v>0</v>
      </c>
      <c r="M62" s="79">
        <v>0</v>
      </c>
      <c r="N62" s="89">
        <v>7</v>
      </c>
      <c r="O62" s="90">
        <v>0</v>
      </c>
      <c r="P62" s="91">
        <f>N62+O62</f>
        <v>7</v>
      </c>
      <c r="Q62" s="80" t="str">
        <f>IFERROR(P62/M62,"-")</f>
        <v>-</v>
      </c>
      <c r="R62" s="79">
        <v>0</v>
      </c>
      <c r="S62" s="79">
        <v>1</v>
      </c>
      <c r="T62" s="80">
        <f>IFERROR(R62/(P62),"-")</f>
        <v>0</v>
      </c>
      <c r="U62" s="336">
        <f>IFERROR(J62/SUM(N62:O63),"-")</f>
        <v>17142.857142857</v>
      </c>
      <c r="V62" s="82">
        <v>1</v>
      </c>
      <c r="W62" s="80">
        <f>IF(P62=0,"-",V62/P62)</f>
        <v>0.14285714285714</v>
      </c>
      <c r="X62" s="335">
        <v>5000</v>
      </c>
      <c r="Y62" s="336">
        <f>IFERROR(X62/P62,"-")</f>
        <v>714.28571428571</v>
      </c>
      <c r="Z62" s="336">
        <f>IFERROR(X62/V62,"-")</f>
        <v>5000</v>
      </c>
      <c r="AA62" s="330">
        <f>SUM(X62:X63)-SUM(J62:J63)</f>
        <v>-115000</v>
      </c>
      <c r="AB62" s="83">
        <f>SUM(X62:X63)/SUM(J62:J63)</f>
        <v>0.041666666666667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0.14285714285714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2</v>
      </c>
      <c r="BF62" s="111">
        <f>IF(P62=0,"",IF(BE62=0,"",(BE62/P62)))</f>
        <v>0.28571428571429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0.28571428571429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2</v>
      </c>
      <c r="BX62" s="125">
        <f>IF(P62=0,"",IF(BW62=0,"",(BW62/P62)))</f>
        <v>0.28571428571429</v>
      </c>
      <c r="BY62" s="126">
        <v>1</v>
      </c>
      <c r="BZ62" s="127">
        <f>IFERROR(BY62/BW62,"-")</f>
        <v>0.5</v>
      </c>
      <c r="CA62" s="128">
        <v>5000</v>
      </c>
      <c r="CB62" s="129">
        <f>IFERROR(CA62/BW62,"-")</f>
        <v>2500</v>
      </c>
      <c r="CC62" s="130">
        <v>1</v>
      </c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5000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212</v>
      </c>
      <c r="C63" s="347"/>
      <c r="D63" s="347" t="s">
        <v>207</v>
      </c>
      <c r="E63" s="347" t="s">
        <v>208</v>
      </c>
      <c r="F63" s="347" t="s">
        <v>71</v>
      </c>
      <c r="G63" s="88"/>
      <c r="H63" s="88"/>
      <c r="I63" s="88"/>
      <c r="J63" s="330"/>
      <c r="K63" s="79">
        <v>3</v>
      </c>
      <c r="L63" s="79">
        <v>3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0.46666666666667</v>
      </c>
      <c r="B64" s="347" t="s">
        <v>213</v>
      </c>
      <c r="C64" s="347"/>
      <c r="D64" s="347" t="s">
        <v>214</v>
      </c>
      <c r="E64" s="347" t="s">
        <v>215</v>
      </c>
      <c r="F64" s="347" t="s">
        <v>66</v>
      </c>
      <c r="G64" s="88" t="s">
        <v>209</v>
      </c>
      <c r="H64" s="88" t="s">
        <v>210</v>
      </c>
      <c r="I64" s="349" t="s">
        <v>216</v>
      </c>
      <c r="J64" s="330">
        <v>120000</v>
      </c>
      <c r="K64" s="79">
        <v>21</v>
      </c>
      <c r="L64" s="79">
        <v>0</v>
      </c>
      <c r="M64" s="79">
        <v>42</v>
      </c>
      <c r="N64" s="89">
        <v>7</v>
      </c>
      <c r="O64" s="90">
        <v>0</v>
      </c>
      <c r="P64" s="91">
        <f>N64+O64</f>
        <v>7</v>
      </c>
      <c r="Q64" s="80">
        <f>IFERROR(P64/M64,"-")</f>
        <v>0.16666666666667</v>
      </c>
      <c r="R64" s="79">
        <v>1</v>
      </c>
      <c r="S64" s="79">
        <v>2</v>
      </c>
      <c r="T64" s="80">
        <f>IFERROR(R64/(P64),"-")</f>
        <v>0.14285714285714</v>
      </c>
      <c r="U64" s="336">
        <f>IFERROR(J64/SUM(N64:O65),"-")</f>
        <v>15000</v>
      </c>
      <c r="V64" s="82">
        <v>1</v>
      </c>
      <c r="W64" s="80">
        <f>IF(P64=0,"-",V64/P64)</f>
        <v>0.14285714285714</v>
      </c>
      <c r="X64" s="335">
        <v>56000</v>
      </c>
      <c r="Y64" s="336">
        <f>IFERROR(X64/P64,"-")</f>
        <v>8000</v>
      </c>
      <c r="Z64" s="336">
        <f>IFERROR(X64/V64,"-")</f>
        <v>56000</v>
      </c>
      <c r="AA64" s="330">
        <f>SUM(X64:X65)-SUM(J64:J65)</f>
        <v>-64000</v>
      </c>
      <c r="AB64" s="83">
        <f>SUM(X64:X65)/SUM(J64:J65)</f>
        <v>0.46666666666667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3</v>
      </c>
      <c r="BF64" s="111">
        <f>IF(P64=0,"",IF(BE64=0,"",(BE64/P64)))</f>
        <v>0.42857142857143</v>
      </c>
      <c r="BG64" s="110">
        <v>1</v>
      </c>
      <c r="BH64" s="112">
        <f>IFERROR(BG64/BE64,"-")</f>
        <v>0.33333333333333</v>
      </c>
      <c r="BI64" s="113">
        <v>53000</v>
      </c>
      <c r="BJ64" s="114">
        <f>IFERROR(BI64/BE64,"-")</f>
        <v>17666.666666667</v>
      </c>
      <c r="BK64" s="115"/>
      <c r="BL64" s="115"/>
      <c r="BM64" s="115">
        <v>1</v>
      </c>
      <c r="BN64" s="117">
        <v>4</v>
      </c>
      <c r="BO64" s="118">
        <f>IF(P64=0,"",IF(BN64=0,"",(BN64/P64)))</f>
        <v>0.57142857142857</v>
      </c>
      <c r="BP64" s="119">
        <v>1</v>
      </c>
      <c r="BQ64" s="120">
        <f>IFERROR(BP64/BN64,"-")</f>
        <v>0.25</v>
      </c>
      <c r="BR64" s="121">
        <v>3000</v>
      </c>
      <c r="BS64" s="122">
        <f>IFERROR(BR64/BN64,"-")</f>
        <v>750</v>
      </c>
      <c r="BT64" s="123">
        <v>1</v>
      </c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56000</v>
      </c>
      <c r="CQ64" s="139">
        <v>53000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217</v>
      </c>
      <c r="C65" s="347"/>
      <c r="D65" s="347" t="s">
        <v>214</v>
      </c>
      <c r="E65" s="347" t="s">
        <v>215</v>
      </c>
      <c r="F65" s="347" t="s">
        <v>71</v>
      </c>
      <c r="G65" s="88"/>
      <c r="H65" s="88"/>
      <c r="I65" s="88"/>
      <c r="J65" s="330"/>
      <c r="K65" s="79">
        <v>18</v>
      </c>
      <c r="L65" s="79">
        <v>12</v>
      </c>
      <c r="M65" s="79">
        <v>5</v>
      </c>
      <c r="N65" s="89">
        <v>1</v>
      </c>
      <c r="O65" s="90">
        <v>0</v>
      </c>
      <c r="P65" s="91">
        <f>N65+O65</f>
        <v>1</v>
      </c>
      <c r="Q65" s="80">
        <f>IFERROR(P65/M65,"-")</f>
        <v>0.2</v>
      </c>
      <c r="R65" s="79">
        <v>0</v>
      </c>
      <c r="S65" s="79">
        <v>1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>
        <v>1</v>
      </c>
      <c r="CG65" s="132">
        <f>IF(P65=0,"",IF(CF65=0,"",(CF65/P65)))</f>
        <v>1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218</v>
      </c>
      <c r="C66" s="347"/>
      <c r="D66" s="347" t="s">
        <v>219</v>
      </c>
      <c r="E66" s="347" t="s">
        <v>220</v>
      </c>
      <c r="F66" s="347" t="s">
        <v>78</v>
      </c>
      <c r="G66" s="88" t="s">
        <v>221</v>
      </c>
      <c r="H66" s="88" t="s">
        <v>210</v>
      </c>
      <c r="I66" s="348" t="s">
        <v>222</v>
      </c>
      <c r="J66" s="330">
        <v>150000</v>
      </c>
      <c r="K66" s="79">
        <v>0</v>
      </c>
      <c r="L66" s="79">
        <v>0</v>
      </c>
      <c r="M66" s="79">
        <v>0</v>
      </c>
      <c r="N66" s="89">
        <v>7</v>
      </c>
      <c r="O66" s="90">
        <v>0</v>
      </c>
      <c r="P66" s="91">
        <f>N66+O66</f>
        <v>7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21428.571428571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0.14285714285714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0.14285714285714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3</v>
      </c>
      <c r="BX66" s="125">
        <f>IF(P66=0,"",IF(BW66=0,"",(BW66/P66)))</f>
        <v>0.42857142857143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>
        <v>2</v>
      </c>
      <c r="CG66" s="132">
        <f>IF(P66=0,"",IF(CF66=0,"",(CF66/P66)))</f>
        <v>0.28571428571429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223</v>
      </c>
      <c r="C67" s="347"/>
      <c r="D67" s="347" t="s">
        <v>219</v>
      </c>
      <c r="E67" s="347" t="s">
        <v>220</v>
      </c>
      <c r="F67" s="347" t="s">
        <v>71</v>
      </c>
      <c r="G67" s="88"/>
      <c r="H67" s="88"/>
      <c r="I67" s="88"/>
      <c r="J67" s="330"/>
      <c r="K67" s="79">
        <v>5</v>
      </c>
      <c r="L67" s="79">
        <v>4</v>
      </c>
      <c r="M67" s="79">
        <v>3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0.033333333333333</v>
      </c>
      <c r="B68" s="347" t="s">
        <v>224</v>
      </c>
      <c r="C68" s="347"/>
      <c r="D68" s="347" t="s">
        <v>132</v>
      </c>
      <c r="E68" s="347" t="s">
        <v>133</v>
      </c>
      <c r="F68" s="347" t="s">
        <v>106</v>
      </c>
      <c r="G68" s="88" t="s">
        <v>221</v>
      </c>
      <c r="H68" s="88" t="s">
        <v>210</v>
      </c>
      <c r="I68" s="349" t="s">
        <v>225</v>
      </c>
      <c r="J68" s="330">
        <v>150000</v>
      </c>
      <c r="K68" s="79">
        <v>13</v>
      </c>
      <c r="L68" s="79">
        <v>0</v>
      </c>
      <c r="M68" s="79">
        <v>63</v>
      </c>
      <c r="N68" s="89">
        <v>5</v>
      </c>
      <c r="O68" s="90">
        <v>0</v>
      </c>
      <c r="P68" s="91">
        <f>N68+O68</f>
        <v>5</v>
      </c>
      <c r="Q68" s="80">
        <f>IFERROR(P68/M68,"-")</f>
        <v>0.079365079365079</v>
      </c>
      <c r="R68" s="79">
        <v>1</v>
      </c>
      <c r="S68" s="79">
        <v>0</v>
      </c>
      <c r="T68" s="80">
        <f>IFERROR(R68/(P68),"-")</f>
        <v>0.2</v>
      </c>
      <c r="U68" s="336">
        <f>IFERROR(J68/SUM(N68:O69),"-")</f>
        <v>30000</v>
      </c>
      <c r="V68" s="82">
        <v>1</v>
      </c>
      <c r="W68" s="80">
        <f>IF(P68=0,"-",V68/P68)</f>
        <v>0.2</v>
      </c>
      <c r="X68" s="335">
        <v>5000</v>
      </c>
      <c r="Y68" s="336">
        <f>IFERROR(X68/P68,"-")</f>
        <v>1000</v>
      </c>
      <c r="Z68" s="336">
        <f>IFERROR(X68/V68,"-")</f>
        <v>5000</v>
      </c>
      <c r="AA68" s="330">
        <f>SUM(X68:X69)-SUM(J68:J69)</f>
        <v>-145000</v>
      </c>
      <c r="AB68" s="83">
        <f>SUM(X68:X69)/SUM(J68:J69)</f>
        <v>0.033333333333333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0.4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2</v>
      </c>
      <c r="BX68" s="125">
        <f>IF(P68=0,"",IF(BW68=0,"",(BW68/P68)))</f>
        <v>0.4</v>
      </c>
      <c r="BY68" s="126">
        <v>1</v>
      </c>
      <c r="BZ68" s="127">
        <f>IFERROR(BY68/BW68,"-")</f>
        <v>0.5</v>
      </c>
      <c r="CA68" s="128">
        <v>5000</v>
      </c>
      <c r="CB68" s="129">
        <f>IFERROR(CA68/BW68,"-")</f>
        <v>2500</v>
      </c>
      <c r="CC68" s="130">
        <v>1</v>
      </c>
      <c r="CD68" s="130"/>
      <c r="CE68" s="130"/>
      <c r="CF68" s="131">
        <v>1</v>
      </c>
      <c r="CG68" s="132">
        <f>IF(P68=0,"",IF(CF68=0,"",(CF68/P68)))</f>
        <v>0.2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1</v>
      </c>
      <c r="CP68" s="139">
        <v>5000</v>
      </c>
      <c r="CQ68" s="139">
        <v>5000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226</v>
      </c>
      <c r="C69" s="347"/>
      <c r="D69" s="347" t="s">
        <v>132</v>
      </c>
      <c r="E69" s="347" t="s">
        <v>133</v>
      </c>
      <c r="F69" s="347" t="s">
        <v>71</v>
      </c>
      <c r="G69" s="88"/>
      <c r="H69" s="88"/>
      <c r="I69" s="88"/>
      <c r="J69" s="330"/>
      <c r="K69" s="79">
        <v>5</v>
      </c>
      <c r="L69" s="79">
        <v>4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1.6933333333333</v>
      </c>
      <c r="B70" s="347" t="s">
        <v>227</v>
      </c>
      <c r="C70" s="347"/>
      <c r="D70" s="347" t="s">
        <v>108</v>
      </c>
      <c r="E70" s="347" t="s">
        <v>109</v>
      </c>
      <c r="F70" s="347" t="s">
        <v>78</v>
      </c>
      <c r="G70" s="88" t="s">
        <v>67</v>
      </c>
      <c r="H70" s="88" t="s">
        <v>228</v>
      </c>
      <c r="I70" s="349" t="s">
        <v>216</v>
      </c>
      <c r="J70" s="330">
        <v>150000</v>
      </c>
      <c r="K70" s="79">
        <v>0</v>
      </c>
      <c r="L70" s="79">
        <v>0</v>
      </c>
      <c r="M70" s="79">
        <v>0</v>
      </c>
      <c r="N70" s="89">
        <v>10</v>
      </c>
      <c r="O70" s="90">
        <v>0</v>
      </c>
      <c r="P70" s="91">
        <f>N70+O70</f>
        <v>10</v>
      </c>
      <c r="Q70" s="80" t="str">
        <f>IFERROR(P70/M70,"-")</f>
        <v>-</v>
      </c>
      <c r="R70" s="79">
        <v>1</v>
      </c>
      <c r="S70" s="79">
        <v>4</v>
      </c>
      <c r="T70" s="80">
        <f>IFERROR(R70/(P70),"-")</f>
        <v>0.1</v>
      </c>
      <c r="U70" s="336">
        <f>IFERROR(J70/SUM(N70:O71),"-")</f>
        <v>15000</v>
      </c>
      <c r="V70" s="82">
        <v>4</v>
      </c>
      <c r="W70" s="80">
        <f>IF(P70=0,"-",V70/P70)</f>
        <v>0.4</v>
      </c>
      <c r="X70" s="335">
        <v>254000</v>
      </c>
      <c r="Y70" s="336">
        <f>IFERROR(X70/P70,"-")</f>
        <v>25400</v>
      </c>
      <c r="Z70" s="336">
        <f>IFERROR(X70/V70,"-")</f>
        <v>63500</v>
      </c>
      <c r="AA70" s="330">
        <f>SUM(X70:X71)-SUM(J70:J71)</f>
        <v>104000</v>
      </c>
      <c r="AB70" s="83">
        <f>SUM(X70:X71)/SUM(J70:J71)</f>
        <v>1.6933333333333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0.1</v>
      </c>
      <c r="BG70" s="110">
        <v>1</v>
      </c>
      <c r="BH70" s="112">
        <f>IFERROR(BG70/BE70,"-")</f>
        <v>1</v>
      </c>
      <c r="BI70" s="113">
        <v>3000</v>
      </c>
      <c r="BJ70" s="114">
        <f>IFERROR(BI70/BE70,"-")</f>
        <v>3000</v>
      </c>
      <c r="BK70" s="115">
        <v>1</v>
      </c>
      <c r="BL70" s="115"/>
      <c r="BM70" s="115"/>
      <c r="BN70" s="117">
        <v>4</v>
      </c>
      <c r="BO70" s="118">
        <f>IF(P70=0,"",IF(BN70=0,"",(BN70/P70)))</f>
        <v>0.4</v>
      </c>
      <c r="BP70" s="119">
        <v>1</v>
      </c>
      <c r="BQ70" s="120">
        <f>IFERROR(BP70/BN70,"-")</f>
        <v>0.25</v>
      </c>
      <c r="BR70" s="121">
        <v>243000</v>
      </c>
      <c r="BS70" s="122">
        <f>IFERROR(BR70/BN70,"-")</f>
        <v>60750</v>
      </c>
      <c r="BT70" s="123"/>
      <c r="BU70" s="123"/>
      <c r="BV70" s="123">
        <v>1</v>
      </c>
      <c r="BW70" s="124">
        <v>5</v>
      </c>
      <c r="BX70" s="125">
        <f>IF(P70=0,"",IF(BW70=0,"",(BW70/P70)))</f>
        <v>0.5</v>
      </c>
      <c r="BY70" s="126">
        <v>2</v>
      </c>
      <c r="BZ70" s="127">
        <f>IFERROR(BY70/BW70,"-")</f>
        <v>0.4</v>
      </c>
      <c r="CA70" s="128">
        <v>13000</v>
      </c>
      <c r="CB70" s="129">
        <f>IFERROR(CA70/BW70,"-")</f>
        <v>2600</v>
      </c>
      <c r="CC70" s="130">
        <v>1</v>
      </c>
      <c r="CD70" s="130">
        <v>1</v>
      </c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4</v>
      </c>
      <c r="CP70" s="139">
        <v>254000</v>
      </c>
      <c r="CQ70" s="139">
        <v>243000</v>
      </c>
      <c r="CR70" s="139"/>
      <c r="CS70" s="140" t="str">
        <f>IF(AND(CQ70=0,CR70=0),"",IF(AND(CQ70&lt;=100000,CR70&lt;=100000),"",IF(CQ70/CP70&gt;0.7,"男高",IF(CR70/CP70&gt;0.7,"女高",""))))</f>
        <v>男高</v>
      </c>
    </row>
    <row r="71" spans="1:98">
      <c r="A71" s="78"/>
      <c r="B71" s="347" t="s">
        <v>229</v>
      </c>
      <c r="C71" s="347"/>
      <c r="D71" s="347" t="s">
        <v>108</v>
      </c>
      <c r="E71" s="347" t="s">
        <v>109</v>
      </c>
      <c r="F71" s="347" t="s">
        <v>71</v>
      </c>
      <c r="G71" s="88"/>
      <c r="H71" s="88"/>
      <c r="I71" s="88"/>
      <c r="J71" s="330"/>
      <c r="K71" s="79">
        <v>10</v>
      </c>
      <c r="L71" s="79">
        <v>10</v>
      </c>
      <c r="M71" s="79">
        <v>2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0.16666666666667</v>
      </c>
      <c r="B72" s="347" t="s">
        <v>230</v>
      </c>
      <c r="C72" s="347"/>
      <c r="D72" s="347" t="s">
        <v>231</v>
      </c>
      <c r="E72" s="347" t="s">
        <v>232</v>
      </c>
      <c r="F72" s="347" t="s">
        <v>106</v>
      </c>
      <c r="G72" s="88" t="s">
        <v>67</v>
      </c>
      <c r="H72" s="88" t="s">
        <v>228</v>
      </c>
      <c r="I72" s="349" t="s">
        <v>233</v>
      </c>
      <c r="J72" s="330">
        <v>150000</v>
      </c>
      <c r="K72" s="79">
        <v>19</v>
      </c>
      <c r="L72" s="79">
        <v>0</v>
      </c>
      <c r="M72" s="79">
        <v>67</v>
      </c>
      <c r="N72" s="89">
        <v>6</v>
      </c>
      <c r="O72" s="90">
        <v>0</v>
      </c>
      <c r="P72" s="91">
        <f>N72+O72</f>
        <v>6</v>
      </c>
      <c r="Q72" s="80">
        <f>IFERROR(P72/M72,"-")</f>
        <v>0.08955223880597</v>
      </c>
      <c r="R72" s="79">
        <v>1</v>
      </c>
      <c r="S72" s="79">
        <v>3</v>
      </c>
      <c r="T72" s="80">
        <f>IFERROR(R72/(P72),"-")</f>
        <v>0.16666666666667</v>
      </c>
      <c r="U72" s="336">
        <f>IFERROR(J72/SUM(N72:O73),"-")</f>
        <v>16666.666666667</v>
      </c>
      <c r="V72" s="82">
        <v>1</v>
      </c>
      <c r="W72" s="80">
        <f>IF(P72=0,"-",V72/P72)</f>
        <v>0.16666666666667</v>
      </c>
      <c r="X72" s="335">
        <v>25000</v>
      </c>
      <c r="Y72" s="336">
        <f>IFERROR(X72/P72,"-")</f>
        <v>4166.6666666667</v>
      </c>
      <c r="Z72" s="336">
        <f>IFERROR(X72/V72,"-")</f>
        <v>25000</v>
      </c>
      <c r="AA72" s="330">
        <f>SUM(X72:X73)-SUM(J72:J73)</f>
        <v>-125000</v>
      </c>
      <c r="AB72" s="83">
        <f>SUM(X72:X73)/SUM(J72:J73)</f>
        <v>0.16666666666667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0.16666666666667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3</v>
      </c>
      <c r="BO72" s="118">
        <f>IF(P72=0,"",IF(BN72=0,"",(BN72/P72)))</f>
        <v>0.5</v>
      </c>
      <c r="BP72" s="119">
        <v>1</v>
      </c>
      <c r="BQ72" s="120">
        <f>IFERROR(BP72/BN72,"-")</f>
        <v>0.33333333333333</v>
      </c>
      <c r="BR72" s="121">
        <v>25000</v>
      </c>
      <c r="BS72" s="122">
        <f>IFERROR(BR72/BN72,"-")</f>
        <v>8333.3333333333</v>
      </c>
      <c r="BT72" s="123"/>
      <c r="BU72" s="123"/>
      <c r="BV72" s="123">
        <v>1</v>
      </c>
      <c r="BW72" s="124">
        <v>2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25000</v>
      </c>
      <c r="CQ72" s="139">
        <v>25000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234</v>
      </c>
      <c r="C73" s="347"/>
      <c r="D73" s="347" t="s">
        <v>231</v>
      </c>
      <c r="E73" s="347" t="s">
        <v>232</v>
      </c>
      <c r="F73" s="347" t="s">
        <v>71</v>
      </c>
      <c r="G73" s="88"/>
      <c r="H73" s="88"/>
      <c r="I73" s="88"/>
      <c r="J73" s="330"/>
      <c r="K73" s="79">
        <v>13</v>
      </c>
      <c r="L73" s="79">
        <v>11</v>
      </c>
      <c r="M73" s="79">
        <v>8</v>
      </c>
      <c r="N73" s="89">
        <v>3</v>
      </c>
      <c r="O73" s="90">
        <v>0</v>
      </c>
      <c r="P73" s="91">
        <f>N73+O73</f>
        <v>3</v>
      </c>
      <c r="Q73" s="80">
        <f>IFERROR(P73/M73,"-")</f>
        <v>0.375</v>
      </c>
      <c r="R73" s="79">
        <v>0</v>
      </c>
      <c r="S73" s="79">
        <v>1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0.33333333333333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0.33333333333333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0.33333333333333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347" t="s">
        <v>235</v>
      </c>
      <c r="C74" s="347"/>
      <c r="D74" s="347" t="s">
        <v>236</v>
      </c>
      <c r="E74" s="347" t="s">
        <v>105</v>
      </c>
      <c r="F74" s="347" t="s">
        <v>78</v>
      </c>
      <c r="G74" s="88" t="s">
        <v>86</v>
      </c>
      <c r="H74" s="88" t="s">
        <v>228</v>
      </c>
      <c r="I74" s="348" t="s">
        <v>237</v>
      </c>
      <c r="J74" s="330">
        <v>150000</v>
      </c>
      <c r="K74" s="79">
        <v>0</v>
      </c>
      <c r="L74" s="79">
        <v>0</v>
      </c>
      <c r="M74" s="79">
        <v>0</v>
      </c>
      <c r="N74" s="89">
        <v>9</v>
      </c>
      <c r="O74" s="90">
        <v>0</v>
      </c>
      <c r="P74" s="91">
        <f>N74+O74</f>
        <v>9</v>
      </c>
      <c r="Q74" s="80" t="str">
        <f>IFERROR(P74/M74,"-")</f>
        <v>-</v>
      </c>
      <c r="R74" s="79">
        <v>0</v>
      </c>
      <c r="S74" s="79">
        <v>0</v>
      </c>
      <c r="T74" s="80">
        <f>IFERROR(R74/(P74),"-")</f>
        <v>0</v>
      </c>
      <c r="U74" s="336">
        <f>IFERROR(J74/SUM(N74:O75),"-")</f>
        <v>15000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SUM(X74:X75)-SUM(J74:J75)</f>
        <v>-150000</v>
      </c>
      <c r="AB74" s="83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1</v>
      </c>
      <c r="AN74" s="99">
        <f>IF(P74=0,"",IF(AM74=0,"",(AM74/P74)))</f>
        <v>0.11111111111111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2</v>
      </c>
      <c r="BF74" s="111">
        <f>IF(P74=0,"",IF(BE74=0,"",(BE74/P74)))</f>
        <v>0.22222222222222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2</v>
      </c>
      <c r="BO74" s="118">
        <f>IF(P74=0,"",IF(BN74=0,"",(BN74/P74)))</f>
        <v>0.22222222222222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4</v>
      </c>
      <c r="BX74" s="125">
        <f>IF(P74=0,"",IF(BW74=0,"",(BW74/P74)))</f>
        <v>0.44444444444444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238</v>
      </c>
      <c r="C75" s="347"/>
      <c r="D75" s="347" t="s">
        <v>236</v>
      </c>
      <c r="E75" s="347" t="s">
        <v>105</v>
      </c>
      <c r="F75" s="347" t="s">
        <v>71</v>
      </c>
      <c r="G75" s="88"/>
      <c r="H75" s="88"/>
      <c r="I75" s="88"/>
      <c r="J75" s="330"/>
      <c r="K75" s="79">
        <v>30</v>
      </c>
      <c r="L75" s="79">
        <v>21</v>
      </c>
      <c r="M75" s="79">
        <v>10</v>
      </c>
      <c r="N75" s="89">
        <v>1</v>
      </c>
      <c r="O75" s="90">
        <v>0</v>
      </c>
      <c r="P75" s="91">
        <f>N75+O75</f>
        <v>1</v>
      </c>
      <c r="Q75" s="80">
        <f>IFERROR(P75/M75,"-")</f>
        <v>0.1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1</v>
      </c>
      <c r="CG75" s="132">
        <f>IF(P75=0,"",IF(CF75=0,"",(CF75/P75)))</f>
        <v>1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0.16</v>
      </c>
      <c r="B76" s="347" t="s">
        <v>239</v>
      </c>
      <c r="C76" s="347"/>
      <c r="D76" s="347" t="s">
        <v>240</v>
      </c>
      <c r="E76" s="347" t="s">
        <v>241</v>
      </c>
      <c r="F76" s="347" t="s">
        <v>66</v>
      </c>
      <c r="G76" s="88" t="s">
        <v>86</v>
      </c>
      <c r="H76" s="88" t="s">
        <v>228</v>
      </c>
      <c r="I76" s="349" t="s">
        <v>233</v>
      </c>
      <c r="J76" s="330">
        <v>150000</v>
      </c>
      <c r="K76" s="79">
        <v>11</v>
      </c>
      <c r="L76" s="79">
        <v>0</v>
      </c>
      <c r="M76" s="79">
        <v>41</v>
      </c>
      <c r="N76" s="89">
        <v>3</v>
      </c>
      <c r="O76" s="90">
        <v>0</v>
      </c>
      <c r="P76" s="91">
        <f>N76+O76</f>
        <v>3</v>
      </c>
      <c r="Q76" s="80">
        <f>IFERROR(P76/M76,"-")</f>
        <v>0.073170731707317</v>
      </c>
      <c r="R76" s="79">
        <v>0</v>
      </c>
      <c r="S76" s="79">
        <v>1</v>
      </c>
      <c r="T76" s="80">
        <f>IFERROR(R76/(P76),"-")</f>
        <v>0</v>
      </c>
      <c r="U76" s="336">
        <f>IFERROR(J76/SUM(N76:O77),"-")</f>
        <v>25000</v>
      </c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>
        <f>SUM(X76:X77)-SUM(J76:J77)</f>
        <v>-126000</v>
      </c>
      <c r="AB76" s="83">
        <f>SUM(X76:X77)/SUM(J76:J77)</f>
        <v>0.16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0.33333333333333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>
        <v>1</v>
      </c>
      <c r="AW76" s="105">
        <f>IF(P76=0,"",IF(AV76=0,"",(AV76/P76)))</f>
        <v>0.33333333333333</v>
      </c>
      <c r="AX76" s="104"/>
      <c r="AY76" s="106">
        <f>IFERROR(AX76/AV76,"-")</f>
        <v>0</v>
      </c>
      <c r="AZ76" s="107"/>
      <c r="BA76" s="108">
        <f>IFERROR(AZ76/AV76,"-")</f>
        <v>0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>
        <v>1</v>
      </c>
      <c r="CG76" s="132">
        <f>IF(P76=0,"",IF(CF76=0,"",(CF76/P76)))</f>
        <v>0.33333333333333</v>
      </c>
      <c r="CH76" s="133"/>
      <c r="CI76" s="134">
        <f>IFERROR(CH76/CF76,"-")</f>
        <v>0</v>
      </c>
      <c r="CJ76" s="135"/>
      <c r="CK76" s="136">
        <f>IFERROR(CJ76/CF76,"-")</f>
        <v>0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242</v>
      </c>
      <c r="C77" s="347"/>
      <c r="D77" s="347" t="s">
        <v>240</v>
      </c>
      <c r="E77" s="347" t="s">
        <v>241</v>
      </c>
      <c r="F77" s="347" t="s">
        <v>71</v>
      </c>
      <c r="G77" s="88"/>
      <c r="H77" s="88"/>
      <c r="I77" s="88"/>
      <c r="J77" s="330"/>
      <c r="K77" s="79">
        <v>21</v>
      </c>
      <c r="L77" s="79">
        <v>14</v>
      </c>
      <c r="M77" s="79">
        <v>5</v>
      </c>
      <c r="N77" s="89">
        <v>3</v>
      </c>
      <c r="O77" s="90">
        <v>0</v>
      </c>
      <c r="P77" s="91">
        <f>N77+O77</f>
        <v>3</v>
      </c>
      <c r="Q77" s="80">
        <f>IFERROR(P77/M77,"-")</f>
        <v>0.6</v>
      </c>
      <c r="R77" s="79">
        <v>2</v>
      </c>
      <c r="S77" s="79">
        <v>0</v>
      </c>
      <c r="T77" s="80">
        <f>IFERROR(R77/(P77),"-")</f>
        <v>0.66666666666667</v>
      </c>
      <c r="U77" s="336"/>
      <c r="V77" s="82">
        <v>2</v>
      </c>
      <c r="W77" s="80">
        <f>IF(P77=0,"-",V77/P77)</f>
        <v>0.66666666666667</v>
      </c>
      <c r="X77" s="335">
        <v>24000</v>
      </c>
      <c r="Y77" s="336">
        <f>IFERROR(X77/P77,"-")</f>
        <v>8000</v>
      </c>
      <c r="Z77" s="336">
        <f>IFERROR(X77/V77,"-")</f>
        <v>12000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2</v>
      </c>
      <c r="BX77" s="125">
        <f>IF(P77=0,"",IF(BW77=0,"",(BW77/P77)))</f>
        <v>0.66666666666667</v>
      </c>
      <c r="BY77" s="126">
        <v>2</v>
      </c>
      <c r="BZ77" s="127">
        <f>IFERROR(BY77/BW77,"-")</f>
        <v>1</v>
      </c>
      <c r="CA77" s="128">
        <v>24000</v>
      </c>
      <c r="CB77" s="129">
        <f>IFERROR(CA77/BW77,"-")</f>
        <v>12000</v>
      </c>
      <c r="CC77" s="130"/>
      <c r="CD77" s="130">
        <v>1</v>
      </c>
      <c r="CE77" s="130">
        <v>1</v>
      </c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2</v>
      </c>
      <c r="CP77" s="139">
        <v>24000</v>
      </c>
      <c r="CQ77" s="139">
        <v>18000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30"/>
      <c r="B78" s="85"/>
      <c r="C78" s="86"/>
      <c r="D78" s="86"/>
      <c r="E78" s="86"/>
      <c r="F78" s="87"/>
      <c r="G78" s="88"/>
      <c r="H78" s="88"/>
      <c r="I78" s="88"/>
      <c r="J78" s="331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7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30"/>
      <c r="B79" s="37"/>
      <c r="C79" s="21"/>
      <c r="D79" s="21"/>
      <c r="E79" s="21"/>
      <c r="F79" s="22"/>
      <c r="G79" s="36"/>
      <c r="H79" s="36"/>
      <c r="I79" s="73"/>
      <c r="J79" s="332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9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19">
        <f>AB80</f>
        <v>0.92905058365759</v>
      </c>
      <c r="B80" s="39"/>
      <c r="C80" s="39"/>
      <c r="D80" s="39"/>
      <c r="E80" s="39"/>
      <c r="F80" s="39"/>
      <c r="G80" s="40" t="s">
        <v>243</v>
      </c>
      <c r="H80" s="40"/>
      <c r="I80" s="40"/>
      <c r="J80" s="333">
        <f>SUM(J6:J79)</f>
        <v>2570000</v>
      </c>
      <c r="K80" s="41">
        <f>SUM(K6:K79)</f>
        <v>684</v>
      </c>
      <c r="L80" s="41">
        <f>SUM(L6:L79)</f>
        <v>296</v>
      </c>
      <c r="M80" s="41">
        <f>SUM(M6:M79)</f>
        <v>745</v>
      </c>
      <c r="N80" s="41">
        <f>SUM(N6:N79)</f>
        <v>160</v>
      </c>
      <c r="O80" s="41">
        <f>SUM(O6:O79)</f>
        <v>3</v>
      </c>
      <c r="P80" s="41">
        <f>SUM(P6:P79)</f>
        <v>163</v>
      </c>
      <c r="Q80" s="42">
        <f>IFERROR(P80/M80,"-")</f>
        <v>0.21879194630872</v>
      </c>
      <c r="R80" s="76">
        <f>SUM(R6:R79)</f>
        <v>19</v>
      </c>
      <c r="S80" s="76">
        <f>SUM(S6:S79)</f>
        <v>28</v>
      </c>
      <c r="T80" s="42">
        <f>IFERROR(R80/P80,"-")</f>
        <v>0.11656441717791</v>
      </c>
      <c r="U80" s="338">
        <f>IFERROR(J80/P80,"-")</f>
        <v>15766.871165644</v>
      </c>
      <c r="V80" s="44">
        <f>SUM(V6:V79)</f>
        <v>26</v>
      </c>
      <c r="W80" s="42">
        <f>IFERROR(V80/P80,"-")</f>
        <v>0.15950920245399</v>
      </c>
      <c r="X80" s="333">
        <f>SUM(X6:X79)</f>
        <v>2387660</v>
      </c>
      <c r="Y80" s="333">
        <f>IFERROR(X80/P80,"-")</f>
        <v>14648.220858896</v>
      </c>
      <c r="Z80" s="333">
        <f>IFERROR(X80/V80,"-")</f>
        <v>91833.076923077</v>
      </c>
      <c r="AA80" s="333">
        <f>X80-J80</f>
        <v>-182340</v>
      </c>
      <c r="AB80" s="45">
        <f>X80/J80</f>
        <v>0.92905058365759</v>
      </c>
      <c r="AC80" s="58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6"/>
    <mergeCell ref="J27:J36"/>
    <mergeCell ref="U27:U36"/>
    <mergeCell ref="AA27:AA36"/>
    <mergeCell ref="AB27:AB36"/>
    <mergeCell ref="A37:A41"/>
    <mergeCell ref="J37:J41"/>
    <mergeCell ref="U37:U41"/>
    <mergeCell ref="AA37:AA41"/>
    <mergeCell ref="AB37:AB41"/>
    <mergeCell ref="A42:A45"/>
    <mergeCell ref="J42:J45"/>
    <mergeCell ref="U42:U45"/>
    <mergeCell ref="AA42:AA45"/>
    <mergeCell ref="AB42:AB45"/>
    <mergeCell ref="A46:A61"/>
    <mergeCell ref="J46:J61"/>
    <mergeCell ref="U46:U61"/>
    <mergeCell ref="AA46:AA61"/>
    <mergeCell ref="AB46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244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5.7266666666667</v>
      </c>
      <c r="B6" s="347" t="s">
        <v>245</v>
      </c>
      <c r="C6" s="347" t="s">
        <v>246</v>
      </c>
      <c r="D6" s="347" t="s">
        <v>247</v>
      </c>
      <c r="E6" s="347"/>
      <c r="F6" s="347" t="s">
        <v>66</v>
      </c>
      <c r="G6" s="88" t="s">
        <v>248</v>
      </c>
      <c r="H6" s="88" t="s">
        <v>249</v>
      </c>
      <c r="I6" s="88" t="s">
        <v>126</v>
      </c>
      <c r="J6" s="330">
        <v>75000</v>
      </c>
      <c r="K6" s="79">
        <v>28</v>
      </c>
      <c r="L6" s="79">
        <v>0</v>
      </c>
      <c r="M6" s="79">
        <v>134</v>
      </c>
      <c r="N6" s="89">
        <v>17</v>
      </c>
      <c r="O6" s="90">
        <v>0</v>
      </c>
      <c r="P6" s="91">
        <f>N6+O6</f>
        <v>17</v>
      </c>
      <c r="Q6" s="80">
        <f>IFERROR(P6/M6,"-")</f>
        <v>0.12686567164179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3000</v>
      </c>
      <c r="V6" s="82">
        <v>2</v>
      </c>
      <c r="W6" s="80">
        <f>IF(P6=0,"-",V6/P6)</f>
        <v>0.11764705882353</v>
      </c>
      <c r="X6" s="335">
        <v>23000</v>
      </c>
      <c r="Y6" s="336">
        <f>IFERROR(X6/P6,"-")</f>
        <v>1352.9411764706</v>
      </c>
      <c r="Z6" s="336">
        <f>IFERROR(X6/V6,"-")</f>
        <v>11500</v>
      </c>
      <c r="AA6" s="330">
        <f>SUM(X6:X7)-SUM(J6:J7)</f>
        <v>354500</v>
      </c>
      <c r="AB6" s="83">
        <f>SUM(X6:X7)/SUM(J6:J7)</f>
        <v>5.7266666666667</v>
      </c>
      <c r="AC6" s="77"/>
      <c r="AD6" s="92">
        <v>2</v>
      </c>
      <c r="AE6" s="93">
        <f>IF(P6=0,"",IF(AD6=0,"",(AD6/P6)))</f>
        <v>0.11764705882353</v>
      </c>
      <c r="AF6" s="92">
        <v>1</v>
      </c>
      <c r="AG6" s="94">
        <f>IFERROR(AF6/AD6,"-")</f>
        <v>0.5</v>
      </c>
      <c r="AH6" s="95">
        <v>10000</v>
      </c>
      <c r="AI6" s="96">
        <f>IFERROR(AH6/AD6,"-")</f>
        <v>5000</v>
      </c>
      <c r="AJ6" s="97">
        <v>1</v>
      </c>
      <c r="AK6" s="97"/>
      <c r="AL6" s="97"/>
      <c r="AM6" s="98">
        <v>7</v>
      </c>
      <c r="AN6" s="99">
        <f>IF(P6=0,"",IF(AM6=0,"",(AM6/P6)))</f>
        <v>0.41176470588235</v>
      </c>
      <c r="AO6" s="98">
        <v>1</v>
      </c>
      <c r="AP6" s="100">
        <f>IFERROR(AO6/AM6,"-")</f>
        <v>0.14285714285714</v>
      </c>
      <c r="AQ6" s="101">
        <v>13000</v>
      </c>
      <c r="AR6" s="102">
        <f>IFERROR(AQ6/AM6,"-")</f>
        <v>1857.1428571429</v>
      </c>
      <c r="AS6" s="103"/>
      <c r="AT6" s="103"/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0.11764705882353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0.11764705882353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0.17647058823529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0.058823529411765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23000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84</v>
      </c>
      <c r="L7" s="79">
        <v>38</v>
      </c>
      <c r="M7" s="79">
        <v>19</v>
      </c>
      <c r="N7" s="89">
        <v>8</v>
      </c>
      <c r="O7" s="90">
        <v>0</v>
      </c>
      <c r="P7" s="91">
        <f>N7+O7</f>
        <v>8</v>
      </c>
      <c r="Q7" s="80">
        <f>IFERROR(P7/M7,"-")</f>
        <v>0.42105263157895</v>
      </c>
      <c r="R7" s="79">
        <v>3</v>
      </c>
      <c r="S7" s="79">
        <v>0</v>
      </c>
      <c r="T7" s="80">
        <f>IFERROR(R7/(P7),"-")</f>
        <v>0.375</v>
      </c>
      <c r="U7" s="336"/>
      <c r="V7" s="82">
        <v>3</v>
      </c>
      <c r="W7" s="80">
        <f>IF(P7=0,"-",V7/P7)</f>
        <v>0.375</v>
      </c>
      <c r="X7" s="335">
        <v>406500</v>
      </c>
      <c r="Y7" s="336">
        <f>IFERROR(X7/P7,"-")</f>
        <v>50812.5</v>
      </c>
      <c r="Z7" s="336">
        <f>IFERROR(X7/V7,"-")</f>
        <v>135500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>
        <v>1</v>
      </c>
      <c r="BQ7" s="120">
        <f>IFERROR(BP7/BN7,"-")</f>
        <v>1</v>
      </c>
      <c r="BR7" s="121">
        <v>3500</v>
      </c>
      <c r="BS7" s="122">
        <f>IFERROR(BR7/BN7,"-")</f>
        <v>3500</v>
      </c>
      <c r="BT7" s="123"/>
      <c r="BU7" s="123"/>
      <c r="BV7" s="123">
        <v>1</v>
      </c>
      <c r="BW7" s="124">
        <v>1</v>
      </c>
      <c r="BX7" s="125">
        <f>IF(P7=0,"",IF(BW7=0,"",(BW7/P7)))</f>
        <v>0.125</v>
      </c>
      <c r="BY7" s="126">
        <v>1</v>
      </c>
      <c r="BZ7" s="127">
        <f>IFERROR(BY7/BW7,"-")</f>
        <v>1</v>
      </c>
      <c r="CA7" s="128">
        <v>3000</v>
      </c>
      <c r="CB7" s="129">
        <f>IFERROR(CA7/BW7,"-")</f>
        <v>3000</v>
      </c>
      <c r="CC7" s="130">
        <v>1</v>
      </c>
      <c r="CD7" s="130"/>
      <c r="CE7" s="130"/>
      <c r="CF7" s="131">
        <v>2</v>
      </c>
      <c r="CG7" s="132">
        <f>IF(P7=0,"",IF(CF7=0,"",(CF7/P7)))</f>
        <v>0.25</v>
      </c>
      <c r="CH7" s="133">
        <v>1</v>
      </c>
      <c r="CI7" s="134">
        <f>IFERROR(CH7/CF7,"-")</f>
        <v>0.5</v>
      </c>
      <c r="CJ7" s="135">
        <v>410000</v>
      </c>
      <c r="CK7" s="136">
        <f>IFERROR(CJ7/CF7,"-")</f>
        <v>205000</v>
      </c>
      <c r="CL7" s="137"/>
      <c r="CM7" s="137"/>
      <c r="CN7" s="137">
        <v>1</v>
      </c>
      <c r="CO7" s="138">
        <v>3</v>
      </c>
      <c r="CP7" s="139">
        <v>406500</v>
      </c>
      <c r="CQ7" s="139">
        <v>410000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2.5428571428571</v>
      </c>
      <c r="B8" s="347" t="s">
        <v>251</v>
      </c>
      <c r="C8" s="347" t="s">
        <v>252</v>
      </c>
      <c r="D8" s="347" t="s">
        <v>253</v>
      </c>
      <c r="E8" s="347"/>
      <c r="F8" s="347" t="s">
        <v>78</v>
      </c>
      <c r="G8" s="88" t="s">
        <v>254</v>
      </c>
      <c r="H8" s="88" t="s">
        <v>255</v>
      </c>
      <c r="I8" s="88" t="s">
        <v>256</v>
      </c>
      <c r="J8" s="330">
        <v>105000</v>
      </c>
      <c r="K8" s="79">
        <v>0</v>
      </c>
      <c r="L8" s="79">
        <v>0</v>
      </c>
      <c r="M8" s="79">
        <v>0</v>
      </c>
      <c r="N8" s="89">
        <v>46</v>
      </c>
      <c r="O8" s="90">
        <v>0</v>
      </c>
      <c r="P8" s="91">
        <f>N8+O8</f>
        <v>46</v>
      </c>
      <c r="Q8" s="80" t="str">
        <f>IFERROR(P8/M8,"-")</f>
        <v>-</v>
      </c>
      <c r="R8" s="79">
        <v>2</v>
      </c>
      <c r="S8" s="79">
        <v>3</v>
      </c>
      <c r="T8" s="80">
        <f>IFERROR(R8/(P8),"-")</f>
        <v>0.043478260869565</v>
      </c>
      <c r="U8" s="336">
        <f>IFERROR(J8/SUM(N8:O9),"-")</f>
        <v>1810.3448275862</v>
      </c>
      <c r="V8" s="82">
        <v>7</v>
      </c>
      <c r="W8" s="80">
        <f>IF(P8=0,"-",V8/P8)</f>
        <v>0.15217391304348</v>
      </c>
      <c r="X8" s="335">
        <v>61000</v>
      </c>
      <c r="Y8" s="336">
        <f>IFERROR(X8/P8,"-")</f>
        <v>1326.0869565217</v>
      </c>
      <c r="Z8" s="336">
        <f>IFERROR(X8/V8,"-")</f>
        <v>8714.2857142857</v>
      </c>
      <c r="AA8" s="330">
        <f>SUM(X8:X9)-SUM(J8:J9)</f>
        <v>162000</v>
      </c>
      <c r="AB8" s="83">
        <f>SUM(X8:X9)/SUM(J8:J9)</f>
        <v>2.5428571428571</v>
      </c>
      <c r="AC8" s="77"/>
      <c r="AD8" s="92">
        <v>2</v>
      </c>
      <c r="AE8" s="93">
        <f>IF(P8=0,"",IF(AD8=0,"",(AD8/P8)))</f>
        <v>0.043478260869565</v>
      </c>
      <c r="AF8" s="92">
        <v>1</v>
      </c>
      <c r="AG8" s="94">
        <f>IFERROR(AF8/AD8,"-")</f>
        <v>0.5</v>
      </c>
      <c r="AH8" s="95">
        <v>3000</v>
      </c>
      <c r="AI8" s="96">
        <f>IFERROR(AH8/AD8,"-")</f>
        <v>1500</v>
      </c>
      <c r="AJ8" s="97">
        <v>1</v>
      </c>
      <c r="AK8" s="97"/>
      <c r="AL8" s="97"/>
      <c r="AM8" s="98">
        <v>14</v>
      </c>
      <c r="AN8" s="99">
        <f>IF(P8=0,"",IF(AM8=0,"",(AM8/P8)))</f>
        <v>0.30434782608696</v>
      </c>
      <c r="AO8" s="98">
        <v>2</v>
      </c>
      <c r="AP8" s="100">
        <f>IFERROR(AO8/AM8,"-")</f>
        <v>0.14285714285714</v>
      </c>
      <c r="AQ8" s="101">
        <v>4000</v>
      </c>
      <c r="AR8" s="102">
        <f>IFERROR(AQ8/AM8,"-")</f>
        <v>285.71428571429</v>
      </c>
      <c r="AS8" s="103">
        <v>2</v>
      </c>
      <c r="AT8" s="103"/>
      <c r="AU8" s="103"/>
      <c r="AV8" s="104">
        <v>3</v>
      </c>
      <c r="AW8" s="105">
        <f>IF(P8=0,"",IF(AV8=0,"",(AV8/P8)))</f>
        <v>0.065217391304348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0.17391304347826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10</v>
      </c>
      <c r="BO8" s="118">
        <f>IF(P8=0,"",IF(BN8=0,"",(BN8/P8)))</f>
        <v>0.21739130434783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7</v>
      </c>
      <c r="BX8" s="125">
        <f>IF(P8=0,"",IF(BW8=0,"",(BW8/P8)))</f>
        <v>0.15217391304348</v>
      </c>
      <c r="BY8" s="126">
        <v>3</v>
      </c>
      <c r="BZ8" s="127">
        <f>IFERROR(BY8/BW8,"-")</f>
        <v>0.42857142857143</v>
      </c>
      <c r="CA8" s="128">
        <v>51000</v>
      </c>
      <c r="CB8" s="129">
        <f>IFERROR(CA8/BW8,"-")</f>
        <v>7285.7142857143</v>
      </c>
      <c r="CC8" s="130"/>
      <c r="CD8" s="130"/>
      <c r="CE8" s="130">
        <v>3</v>
      </c>
      <c r="CF8" s="131">
        <v>2</v>
      </c>
      <c r="CG8" s="132">
        <f>IF(P8=0,"",IF(CF8=0,"",(CF8/P8)))</f>
        <v>0.043478260869565</v>
      </c>
      <c r="CH8" s="133">
        <v>1</v>
      </c>
      <c r="CI8" s="134">
        <f>IFERROR(CH8/CF8,"-")</f>
        <v>0.5</v>
      </c>
      <c r="CJ8" s="135">
        <v>6000</v>
      </c>
      <c r="CK8" s="136">
        <f>IFERROR(CJ8/CF8,"-")</f>
        <v>3000</v>
      </c>
      <c r="CL8" s="137"/>
      <c r="CM8" s="137">
        <v>1</v>
      </c>
      <c r="CN8" s="137"/>
      <c r="CO8" s="138">
        <v>7</v>
      </c>
      <c r="CP8" s="139">
        <v>61000</v>
      </c>
      <c r="CQ8" s="139">
        <v>25000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257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72</v>
      </c>
      <c r="L9" s="79">
        <v>49</v>
      </c>
      <c r="M9" s="79">
        <v>29</v>
      </c>
      <c r="N9" s="89">
        <v>12</v>
      </c>
      <c r="O9" s="90">
        <v>0</v>
      </c>
      <c r="P9" s="91">
        <f>N9+O9</f>
        <v>12</v>
      </c>
      <c r="Q9" s="80">
        <f>IFERROR(P9/M9,"-")</f>
        <v>0.41379310344828</v>
      </c>
      <c r="R9" s="79">
        <v>3</v>
      </c>
      <c r="S9" s="79">
        <v>1</v>
      </c>
      <c r="T9" s="80">
        <f>IFERROR(R9/(P9),"-")</f>
        <v>0.25</v>
      </c>
      <c r="U9" s="336"/>
      <c r="V9" s="82">
        <v>3</v>
      </c>
      <c r="W9" s="80">
        <f>IF(P9=0,"-",V9/P9)</f>
        <v>0.25</v>
      </c>
      <c r="X9" s="335">
        <v>206000</v>
      </c>
      <c r="Y9" s="336">
        <f>IFERROR(X9/P9,"-")</f>
        <v>17166.666666667</v>
      </c>
      <c r="Z9" s="336">
        <f>IFERROR(X9/V9,"-")</f>
        <v>68666.666666667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0.083333333333333</v>
      </c>
      <c r="AO9" s="98">
        <v>1</v>
      </c>
      <c r="AP9" s="100">
        <f>IFERROR(AO9/AM9,"-")</f>
        <v>1</v>
      </c>
      <c r="AQ9" s="101">
        <v>6000</v>
      </c>
      <c r="AR9" s="102">
        <f>IFERROR(AQ9/AM9,"-")</f>
        <v>6000</v>
      </c>
      <c r="AS9" s="103"/>
      <c r="AT9" s="103">
        <v>1</v>
      </c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0.25</v>
      </c>
      <c r="BY9" s="126">
        <v>1</v>
      </c>
      <c r="BZ9" s="127">
        <f>IFERROR(BY9/BW9,"-")</f>
        <v>0.33333333333333</v>
      </c>
      <c r="CA9" s="128">
        <v>3000</v>
      </c>
      <c r="CB9" s="129">
        <f>IFERROR(CA9/BW9,"-")</f>
        <v>1000</v>
      </c>
      <c r="CC9" s="130">
        <v>1</v>
      </c>
      <c r="CD9" s="130"/>
      <c r="CE9" s="130"/>
      <c r="CF9" s="131">
        <v>2</v>
      </c>
      <c r="CG9" s="132">
        <f>IF(P9=0,"",IF(CF9=0,"",(CF9/P9)))</f>
        <v>0.16666666666667</v>
      </c>
      <c r="CH9" s="133">
        <v>1</v>
      </c>
      <c r="CI9" s="134">
        <f>IFERROR(CH9/CF9,"-")</f>
        <v>0.5</v>
      </c>
      <c r="CJ9" s="135">
        <v>203000</v>
      </c>
      <c r="CK9" s="136">
        <f>IFERROR(CJ9/CF9,"-")</f>
        <v>101500</v>
      </c>
      <c r="CL9" s="137"/>
      <c r="CM9" s="137"/>
      <c r="CN9" s="137">
        <v>1</v>
      </c>
      <c r="CO9" s="138">
        <v>3</v>
      </c>
      <c r="CP9" s="139">
        <v>206000</v>
      </c>
      <c r="CQ9" s="139">
        <v>203000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0.04</v>
      </c>
      <c r="B10" s="347" t="s">
        <v>258</v>
      </c>
      <c r="C10" s="347" t="s">
        <v>246</v>
      </c>
      <c r="D10" s="347" t="s">
        <v>259</v>
      </c>
      <c r="E10" s="347"/>
      <c r="F10" s="347" t="s">
        <v>66</v>
      </c>
      <c r="G10" s="88" t="s">
        <v>260</v>
      </c>
      <c r="H10" s="88" t="s">
        <v>249</v>
      </c>
      <c r="I10" s="88" t="s">
        <v>261</v>
      </c>
      <c r="J10" s="330">
        <v>75000</v>
      </c>
      <c r="K10" s="79">
        <v>19</v>
      </c>
      <c r="L10" s="79">
        <v>0</v>
      </c>
      <c r="M10" s="79">
        <v>110</v>
      </c>
      <c r="N10" s="89">
        <v>7</v>
      </c>
      <c r="O10" s="90">
        <v>0</v>
      </c>
      <c r="P10" s="91">
        <f>N10+O10</f>
        <v>7</v>
      </c>
      <c r="Q10" s="80">
        <f>IFERROR(P10/M10,"-")</f>
        <v>0.063636363636364</v>
      </c>
      <c r="R10" s="79">
        <v>1</v>
      </c>
      <c r="S10" s="79">
        <v>0</v>
      </c>
      <c r="T10" s="80">
        <f>IFERROR(R10/(P10),"-")</f>
        <v>0.14285714285714</v>
      </c>
      <c r="U10" s="336">
        <f>IFERROR(J10/SUM(N10:O11),"-")</f>
        <v>6818.1818181818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-72000</v>
      </c>
      <c r="AB10" s="83">
        <f>SUM(X10:X11)/SUM(J10:J11)</f>
        <v>0.04</v>
      </c>
      <c r="AC10" s="77"/>
      <c r="AD10" s="92">
        <v>1</v>
      </c>
      <c r="AE10" s="93">
        <f>IF(P10=0,"",IF(AD10=0,"",(AD10/P10)))</f>
        <v>0.14285714285714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0.28571428571429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262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38</v>
      </c>
      <c r="L11" s="79">
        <v>23</v>
      </c>
      <c r="M11" s="79">
        <v>6</v>
      </c>
      <c r="N11" s="89">
        <v>4</v>
      </c>
      <c r="O11" s="90">
        <v>0</v>
      </c>
      <c r="P11" s="91">
        <f>N11+O11</f>
        <v>4</v>
      </c>
      <c r="Q11" s="80">
        <f>IFERROR(P11/M11,"-")</f>
        <v>0.66666666666667</v>
      </c>
      <c r="R11" s="79">
        <v>0</v>
      </c>
      <c r="S11" s="79">
        <v>2</v>
      </c>
      <c r="T11" s="80">
        <f>IFERROR(R11/(P11),"-")</f>
        <v>0</v>
      </c>
      <c r="U11" s="336"/>
      <c r="V11" s="82">
        <v>1</v>
      </c>
      <c r="W11" s="80">
        <f>IF(P11=0,"-",V11/P11)</f>
        <v>0.25</v>
      </c>
      <c r="X11" s="335">
        <v>3000</v>
      </c>
      <c r="Y11" s="336">
        <f>IFERROR(X11/P11,"-")</f>
        <v>750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>
        <v>1</v>
      </c>
      <c r="BZ11" s="127">
        <f>IFERROR(BY11/BW11,"-")</f>
        <v>1</v>
      </c>
      <c r="CA11" s="128">
        <v>6000</v>
      </c>
      <c r="CB11" s="129">
        <f>IFERROR(CA11/BW11,"-")</f>
        <v>6000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263</v>
      </c>
      <c r="C12" s="347" t="s">
        <v>264</v>
      </c>
      <c r="D12" s="347" t="s">
        <v>265</v>
      </c>
      <c r="E12" s="347"/>
      <c r="F12" s="347" t="s">
        <v>78</v>
      </c>
      <c r="G12" s="88" t="s">
        <v>266</v>
      </c>
      <c r="H12" s="88" t="s">
        <v>255</v>
      </c>
      <c r="I12" s="88" t="s">
        <v>267</v>
      </c>
      <c r="J12" s="330">
        <v>125000</v>
      </c>
      <c r="K12" s="79">
        <v>0</v>
      </c>
      <c r="L12" s="79">
        <v>0</v>
      </c>
      <c r="M12" s="79">
        <v>0</v>
      </c>
      <c r="N12" s="89">
        <v>29</v>
      </c>
      <c r="O12" s="90">
        <v>0</v>
      </c>
      <c r="P12" s="91">
        <f>N12+O12</f>
        <v>29</v>
      </c>
      <c r="Q12" s="80" t="str">
        <f>IFERROR(P12/M12,"-")</f>
        <v>-</v>
      </c>
      <c r="R12" s="79">
        <v>1</v>
      </c>
      <c r="S12" s="79">
        <v>3</v>
      </c>
      <c r="T12" s="80">
        <f>IFERROR(R12/(P12),"-")</f>
        <v>0.03448275862069</v>
      </c>
      <c r="U12" s="336">
        <f>IFERROR(J12/SUM(N12:O13),"-")</f>
        <v>3787.8787878788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-125000</v>
      </c>
      <c r="AB12" s="83">
        <f>SUM(X12:X13)/SUM(J12:J13)</f>
        <v>0</v>
      </c>
      <c r="AC12" s="77"/>
      <c r="AD12" s="92">
        <v>4</v>
      </c>
      <c r="AE12" s="93">
        <f>IF(P12=0,"",IF(AD12=0,"",(AD12/P12)))</f>
        <v>0.13793103448276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11</v>
      </c>
      <c r="AN12" s="99">
        <f>IF(P12=0,"",IF(AM12=0,"",(AM12/P12)))</f>
        <v>0.37931034482759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5</v>
      </c>
      <c r="AW12" s="105">
        <f>IF(P12=0,"",IF(AV12=0,"",(AV12/P12)))</f>
        <v>0.17241379310345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0.10344827586207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0.20689655172414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268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45</v>
      </c>
      <c r="L13" s="79">
        <v>18</v>
      </c>
      <c r="M13" s="79">
        <v>4</v>
      </c>
      <c r="N13" s="89">
        <v>4</v>
      </c>
      <c r="O13" s="90">
        <v>0</v>
      </c>
      <c r="P13" s="91">
        <f>N13+O13</f>
        <v>4</v>
      </c>
      <c r="Q13" s="80">
        <f>IFERROR(P13/M13,"-")</f>
        <v>1</v>
      </c>
      <c r="R13" s="79">
        <v>1</v>
      </c>
      <c r="S13" s="79">
        <v>0</v>
      </c>
      <c r="T13" s="80">
        <f>IFERROR(R13/(P13),"-")</f>
        <v>0.25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1.8407894736842</v>
      </c>
      <c r="B16" s="39"/>
      <c r="C16" s="39"/>
      <c r="D16" s="39"/>
      <c r="E16" s="39"/>
      <c r="F16" s="39"/>
      <c r="G16" s="40" t="s">
        <v>269</v>
      </c>
      <c r="H16" s="40"/>
      <c r="I16" s="40"/>
      <c r="J16" s="333">
        <f>SUM(J6:J15)</f>
        <v>380000</v>
      </c>
      <c r="K16" s="41">
        <f>SUM(K6:K15)</f>
        <v>286</v>
      </c>
      <c r="L16" s="41">
        <f>SUM(L6:L15)</f>
        <v>128</v>
      </c>
      <c r="M16" s="41">
        <f>SUM(M6:M15)</f>
        <v>302</v>
      </c>
      <c r="N16" s="41">
        <f>SUM(N6:N15)</f>
        <v>127</v>
      </c>
      <c r="O16" s="41">
        <f>SUM(O6:O15)</f>
        <v>0</v>
      </c>
      <c r="P16" s="41">
        <f>SUM(P6:P15)</f>
        <v>127</v>
      </c>
      <c r="Q16" s="42">
        <f>IFERROR(P16/M16,"-")</f>
        <v>0.4205298013245</v>
      </c>
      <c r="R16" s="76">
        <f>SUM(R6:R15)</f>
        <v>11</v>
      </c>
      <c r="S16" s="76">
        <f>SUM(S6:S15)</f>
        <v>13</v>
      </c>
      <c r="T16" s="42">
        <f>IFERROR(R16/P16,"-")</f>
        <v>0.086614173228346</v>
      </c>
      <c r="U16" s="338">
        <f>IFERROR(J16/P16,"-")</f>
        <v>2992.125984252</v>
      </c>
      <c r="V16" s="44">
        <f>SUM(V6:V15)</f>
        <v>16</v>
      </c>
      <c r="W16" s="42">
        <f>IFERROR(V16/P16,"-")</f>
        <v>0.1259842519685</v>
      </c>
      <c r="X16" s="333">
        <f>SUM(X6:X15)</f>
        <v>699500</v>
      </c>
      <c r="Y16" s="333">
        <f>IFERROR(X16/P16,"-")</f>
        <v>5507.874015748</v>
      </c>
      <c r="Z16" s="333">
        <f>IFERROR(X16/V16,"-")</f>
        <v>43718.75</v>
      </c>
      <c r="AA16" s="333">
        <f>X16-J16</f>
        <v>319500</v>
      </c>
      <c r="AB16" s="45">
        <f>X16/J16</f>
        <v>1.8407894736842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270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271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272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274</v>
      </c>
      <c r="C6" s="347"/>
      <c r="D6" s="347" t="s">
        <v>66</v>
      </c>
      <c r="E6" s="175" t="s">
        <v>275</v>
      </c>
      <c r="F6" s="175" t="s">
        <v>276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277</v>
      </c>
      <c r="C7" s="347"/>
      <c r="D7" s="347" t="s">
        <v>66</v>
      </c>
      <c r="E7" s="175" t="s">
        <v>278</v>
      </c>
      <c r="F7" s="175" t="s">
        <v>276</v>
      </c>
      <c r="G7" s="340">
        <v>0</v>
      </c>
      <c r="H7" s="340">
        <v>1500</v>
      </c>
      <c r="I7" s="176">
        <v>0</v>
      </c>
      <c r="J7" s="176">
        <v>0</v>
      </c>
      <c r="K7" s="176">
        <v>4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279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9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280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271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281</v>
      </c>
      <c r="C6" s="347" t="s">
        <v>282</v>
      </c>
      <c r="D6" s="347" t="s">
        <v>283</v>
      </c>
      <c r="E6" s="175" t="s">
        <v>284</v>
      </c>
      <c r="F6" s="175" t="s">
        <v>276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2.8145524606105</v>
      </c>
      <c r="B7" s="347" t="s">
        <v>285</v>
      </c>
      <c r="C7" s="347" t="s">
        <v>282</v>
      </c>
      <c r="D7" s="347" t="s">
        <v>283</v>
      </c>
      <c r="E7" s="175" t="s">
        <v>286</v>
      </c>
      <c r="F7" s="175" t="s">
        <v>276</v>
      </c>
      <c r="G7" s="340">
        <v>2476296</v>
      </c>
      <c r="H7" s="176">
        <v>2610</v>
      </c>
      <c r="I7" s="176">
        <v>0</v>
      </c>
      <c r="J7" s="176">
        <v>126348</v>
      </c>
      <c r="K7" s="177">
        <v>763</v>
      </c>
      <c r="L7" s="179">
        <f>IFERROR(K7/J7,"-")</f>
        <v>0.0060388767530946</v>
      </c>
      <c r="M7" s="176">
        <v>96</v>
      </c>
      <c r="N7" s="176">
        <v>176</v>
      </c>
      <c r="O7" s="179">
        <f>IFERROR(M7/(K7),"-")</f>
        <v>0.12581913499345</v>
      </c>
      <c r="P7" s="180">
        <f>IFERROR(G7/SUM(K7:K7),"-")</f>
        <v>3245.4731323722</v>
      </c>
      <c r="Q7" s="181">
        <v>91</v>
      </c>
      <c r="R7" s="179">
        <f>IF(K7=0,"-",Q7/K7)</f>
        <v>0.11926605504587</v>
      </c>
      <c r="S7" s="345">
        <v>6969665</v>
      </c>
      <c r="T7" s="346">
        <f>IFERROR(S7/K7,"-")</f>
        <v>9134.5543905636</v>
      </c>
      <c r="U7" s="346">
        <f>IFERROR(S7/Q7,"-")</f>
        <v>76589.725274725</v>
      </c>
      <c r="V7" s="340">
        <f>SUM(S7:S7)-SUM(G7:G7)</f>
        <v>4493369</v>
      </c>
      <c r="W7" s="183">
        <f>SUM(S7:S7)/SUM(G7:G7)</f>
        <v>2.8145524606105</v>
      </c>
      <c r="Y7" s="184">
        <v>2</v>
      </c>
      <c r="Z7" s="185">
        <f>IF(K7=0,"",IF(Y7=0,"",(Y7/K7)))</f>
        <v>0.0026212319790301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</v>
      </c>
      <c r="AI7" s="191">
        <f>IF(K7=0,"",IF(AH7=0,"",(AH7/K7)))</f>
        <v>0.0039318479685452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</v>
      </c>
      <c r="AR7" s="197">
        <f>IF(K7=0,"",IF(AQ7=0,"",(AQ7/K7)))</f>
        <v>0.0013106159895151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26</v>
      </c>
      <c r="BA7" s="203">
        <f>IF(K7=0,"",IF(AZ7=0,"",(AZ7/K7)))</f>
        <v>0.034076015727392</v>
      </c>
      <c r="BB7" s="202">
        <v>4</v>
      </c>
      <c r="BC7" s="204">
        <f>IFERROR(BB7/AZ7,"-")</f>
        <v>0.15384615384615</v>
      </c>
      <c r="BD7" s="205">
        <v>32080</v>
      </c>
      <c r="BE7" s="206">
        <f>IFERROR(BD7/AZ7,"-")</f>
        <v>1233.8461538462</v>
      </c>
      <c r="BF7" s="207">
        <v>3</v>
      </c>
      <c r="BG7" s="207"/>
      <c r="BH7" s="207">
        <v>1</v>
      </c>
      <c r="BI7" s="208">
        <v>338</v>
      </c>
      <c r="BJ7" s="209">
        <f>IF(K7=0,"",IF(BI7=0,"",(BI7/K7)))</f>
        <v>0.44298820445609</v>
      </c>
      <c r="BK7" s="210">
        <v>37</v>
      </c>
      <c r="BL7" s="211">
        <f>IFERROR(BK7/BI7,"-")</f>
        <v>0.1094674556213</v>
      </c>
      <c r="BM7" s="212">
        <v>811010</v>
      </c>
      <c r="BN7" s="213">
        <f>IFERROR(BM7/BI7,"-")</f>
        <v>2399.4378698225</v>
      </c>
      <c r="BO7" s="214">
        <v>18</v>
      </c>
      <c r="BP7" s="214">
        <v>6</v>
      </c>
      <c r="BQ7" s="214">
        <v>13</v>
      </c>
      <c r="BR7" s="215">
        <v>278</v>
      </c>
      <c r="BS7" s="216">
        <f>IF(K7=0,"",IF(BR7=0,"",(BR7/K7)))</f>
        <v>0.36435124508519</v>
      </c>
      <c r="BT7" s="217">
        <v>37</v>
      </c>
      <c r="BU7" s="218">
        <f>IFERROR(BT7/BR7,"-")</f>
        <v>0.13309352517986</v>
      </c>
      <c r="BV7" s="219">
        <v>3331015</v>
      </c>
      <c r="BW7" s="220">
        <f>IFERROR(BV7/BR7,"-")</f>
        <v>11982.068345324</v>
      </c>
      <c r="BX7" s="221">
        <v>12</v>
      </c>
      <c r="BY7" s="221">
        <v>3</v>
      </c>
      <c r="BZ7" s="221">
        <v>22</v>
      </c>
      <c r="CA7" s="222">
        <v>115</v>
      </c>
      <c r="CB7" s="223">
        <f>IF(K7=0,"",IF(CA7=0,"",(CA7/K7)))</f>
        <v>0.15072083879423</v>
      </c>
      <c r="CC7" s="224">
        <v>13</v>
      </c>
      <c r="CD7" s="225">
        <f>IFERROR(CC7/CA7,"-")</f>
        <v>0.11304347826087</v>
      </c>
      <c r="CE7" s="226">
        <v>2795560</v>
      </c>
      <c r="CF7" s="227">
        <f>IFERROR(CE7/CA7,"-")</f>
        <v>24309.217391304</v>
      </c>
      <c r="CG7" s="228">
        <v>3</v>
      </c>
      <c r="CH7" s="228">
        <v>1</v>
      </c>
      <c r="CI7" s="228">
        <v>9</v>
      </c>
      <c r="CJ7" s="229">
        <v>91</v>
      </c>
      <c r="CK7" s="230">
        <v>6969665</v>
      </c>
      <c r="CL7" s="230">
        <v>1665015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0.89599826886372</v>
      </c>
      <c r="B8" s="347" t="s">
        <v>287</v>
      </c>
      <c r="C8" s="347" t="s">
        <v>282</v>
      </c>
      <c r="D8" s="347" t="s">
        <v>283</v>
      </c>
      <c r="E8" s="175" t="s">
        <v>288</v>
      </c>
      <c r="F8" s="175" t="s">
        <v>276</v>
      </c>
      <c r="G8" s="340">
        <v>4140633</v>
      </c>
      <c r="H8" s="176">
        <v>3195</v>
      </c>
      <c r="I8" s="176">
        <v>0</v>
      </c>
      <c r="J8" s="176">
        <v>79629</v>
      </c>
      <c r="K8" s="177">
        <v>1438</v>
      </c>
      <c r="L8" s="179">
        <f>IFERROR(K8/J8,"-")</f>
        <v>0.018058747441259</v>
      </c>
      <c r="M8" s="176">
        <v>72</v>
      </c>
      <c r="N8" s="176">
        <v>549</v>
      </c>
      <c r="O8" s="179">
        <f>IFERROR(M8/(K8),"-")</f>
        <v>0.050069541029207</v>
      </c>
      <c r="P8" s="180">
        <f>IFERROR(G8/SUM(K8:K8),"-")</f>
        <v>2879.4388038943</v>
      </c>
      <c r="Q8" s="181">
        <v>143</v>
      </c>
      <c r="R8" s="179">
        <f>IF(K8=0,"-",Q8/K8)</f>
        <v>0.099443671766342</v>
      </c>
      <c r="S8" s="345">
        <v>3710000</v>
      </c>
      <c r="T8" s="346">
        <f>IFERROR(S8/K8,"-")</f>
        <v>2579.9721835883</v>
      </c>
      <c r="U8" s="346">
        <f>IFERROR(S8/Q8,"-")</f>
        <v>25944.055944056</v>
      </c>
      <c r="V8" s="340">
        <f>SUM(S8:S8)-SUM(G8:G8)</f>
        <v>-430633</v>
      </c>
      <c r="W8" s="183">
        <f>SUM(S8:S8)/SUM(G8:G8)</f>
        <v>0.89599826886372</v>
      </c>
      <c r="Y8" s="184">
        <v>67</v>
      </c>
      <c r="Z8" s="185">
        <f>IF(K8=0,"",IF(Y8=0,"",(Y8/K8)))</f>
        <v>0.046592489568846</v>
      </c>
      <c r="AA8" s="184">
        <v>1</v>
      </c>
      <c r="AB8" s="186">
        <f>IFERROR(AA8/Y8,"-")</f>
        <v>0.014925373134328</v>
      </c>
      <c r="AC8" s="187">
        <v>3000</v>
      </c>
      <c r="AD8" s="188">
        <f>IFERROR(AC8/Y8,"-")</f>
        <v>44.776119402985</v>
      </c>
      <c r="AE8" s="189">
        <v>1</v>
      </c>
      <c r="AF8" s="189"/>
      <c r="AG8" s="189"/>
      <c r="AH8" s="190">
        <v>225</v>
      </c>
      <c r="AI8" s="191">
        <f>IF(K8=0,"",IF(AH8=0,"",(AH8/K8)))</f>
        <v>0.15646731571627</v>
      </c>
      <c r="AJ8" s="190">
        <v>9</v>
      </c>
      <c r="AK8" s="192">
        <f>IFERROR(AJ8/AH8,"-")</f>
        <v>0.04</v>
      </c>
      <c r="AL8" s="193">
        <v>24400</v>
      </c>
      <c r="AM8" s="194">
        <f>IFERROR(AL8/AH8,"-")</f>
        <v>108.44444444444</v>
      </c>
      <c r="AN8" s="195">
        <v>7</v>
      </c>
      <c r="AO8" s="195">
        <v>1</v>
      </c>
      <c r="AP8" s="195">
        <v>1</v>
      </c>
      <c r="AQ8" s="196">
        <v>211</v>
      </c>
      <c r="AR8" s="197">
        <f>IF(K8=0,"",IF(AQ8=0,"",(AQ8/K8)))</f>
        <v>0.14673157162726</v>
      </c>
      <c r="AS8" s="196">
        <v>11</v>
      </c>
      <c r="AT8" s="198">
        <f>IFERROR(AS8/AQ8,"-")</f>
        <v>0.052132701421801</v>
      </c>
      <c r="AU8" s="199">
        <v>88500</v>
      </c>
      <c r="AV8" s="200">
        <f>IFERROR(AU8/AQ8,"-")</f>
        <v>419.43127962085</v>
      </c>
      <c r="AW8" s="201">
        <v>5</v>
      </c>
      <c r="AX8" s="201">
        <v>2</v>
      </c>
      <c r="AY8" s="201">
        <v>4</v>
      </c>
      <c r="AZ8" s="202">
        <v>346</v>
      </c>
      <c r="BA8" s="203">
        <f>IF(K8=0,"",IF(AZ8=0,"",(AZ8/K8)))</f>
        <v>0.24061196105702</v>
      </c>
      <c r="BB8" s="202">
        <v>28</v>
      </c>
      <c r="BC8" s="204">
        <f>IFERROR(BB8/AZ8,"-")</f>
        <v>0.080924855491329</v>
      </c>
      <c r="BD8" s="205">
        <v>247900</v>
      </c>
      <c r="BE8" s="206">
        <f>IFERROR(BD8/AZ8,"-")</f>
        <v>716.47398843931</v>
      </c>
      <c r="BF8" s="207">
        <v>13</v>
      </c>
      <c r="BG8" s="207">
        <v>6</v>
      </c>
      <c r="BH8" s="207">
        <v>9</v>
      </c>
      <c r="BI8" s="208">
        <v>384</v>
      </c>
      <c r="BJ8" s="209">
        <f>IF(K8=0,"",IF(BI8=0,"",(BI8/K8)))</f>
        <v>0.26703755215577</v>
      </c>
      <c r="BK8" s="210">
        <v>56</v>
      </c>
      <c r="BL8" s="211">
        <f>IFERROR(BK8/BI8,"-")</f>
        <v>0.14583333333333</v>
      </c>
      <c r="BM8" s="212">
        <v>1800200</v>
      </c>
      <c r="BN8" s="213">
        <f>IFERROR(BM8/BI8,"-")</f>
        <v>4688.0208333333</v>
      </c>
      <c r="BO8" s="214">
        <v>25</v>
      </c>
      <c r="BP8" s="214">
        <v>12</v>
      </c>
      <c r="BQ8" s="214">
        <v>19</v>
      </c>
      <c r="BR8" s="215">
        <v>161</v>
      </c>
      <c r="BS8" s="216">
        <f>IF(K8=0,"",IF(BR8=0,"",(BR8/K8)))</f>
        <v>0.11196105702364</v>
      </c>
      <c r="BT8" s="217">
        <v>29</v>
      </c>
      <c r="BU8" s="218">
        <f>IFERROR(BT8/BR8,"-")</f>
        <v>0.18012422360248</v>
      </c>
      <c r="BV8" s="219">
        <v>1339000</v>
      </c>
      <c r="BW8" s="220">
        <f>IFERROR(BV8/BR8,"-")</f>
        <v>8316.7701863354</v>
      </c>
      <c r="BX8" s="221">
        <v>7</v>
      </c>
      <c r="BY8" s="221">
        <v>7</v>
      </c>
      <c r="BZ8" s="221">
        <v>15</v>
      </c>
      <c r="CA8" s="222">
        <v>44</v>
      </c>
      <c r="CB8" s="223">
        <f>IF(K8=0,"",IF(CA8=0,"",(CA8/K8)))</f>
        <v>0.030598052851182</v>
      </c>
      <c r="CC8" s="224">
        <v>9</v>
      </c>
      <c r="CD8" s="225">
        <f>IFERROR(CC8/CA8,"-")</f>
        <v>0.20454545454545</v>
      </c>
      <c r="CE8" s="226">
        <v>207000</v>
      </c>
      <c r="CF8" s="227">
        <f>IFERROR(CE8/CA8,"-")</f>
        <v>4704.5454545455</v>
      </c>
      <c r="CG8" s="228">
        <v>4</v>
      </c>
      <c r="CH8" s="228">
        <v>3</v>
      </c>
      <c r="CI8" s="228">
        <v>2</v>
      </c>
      <c r="CJ8" s="229">
        <v>143</v>
      </c>
      <c r="CK8" s="230">
        <v>3710000</v>
      </c>
      <c r="CL8" s="230">
        <v>860000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289</v>
      </c>
      <c r="C9" s="347" t="s">
        <v>282</v>
      </c>
      <c r="D9" s="347" t="s">
        <v>283</v>
      </c>
      <c r="E9" s="175" t="s">
        <v>290</v>
      </c>
      <c r="F9" s="175" t="s">
        <v>276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2.1460311579727</v>
      </c>
      <c r="B10" s="347" t="s">
        <v>291</v>
      </c>
      <c r="C10" s="347" t="s">
        <v>282</v>
      </c>
      <c r="D10" s="347" t="s">
        <v>283</v>
      </c>
      <c r="E10" s="175" t="s">
        <v>292</v>
      </c>
      <c r="F10" s="175" t="s">
        <v>276</v>
      </c>
      <c r="G10" s="340">
        <v>950126</v>
      </c>
      <c r="H10" s="176">
        <v>860</v>
      </c>
      <c r="I10" s="176">
        <v>0</v>
      </c>
      <c r="J10" s="176">
        <v>83089</v>
      </c>
      <c r="K10" s="177">
        <v>229</v>
      </c>
      <c r="L10" s="179">
        <f>IFERROR(K10/J10,"-")</f>
        <v>0.0027560808289906</v>
      </c>
      <c r="M10" s="176">
        <v>32</v>
      </c>
      <c r="N10" s="176">
        <v>46</v>
      </c>
      <c r="O10" s="179">
        <f>IFERROR(M10/(K10),"-")</f>
        <v>0.13973799126638</v>
      </c>
      <c r="P10" s="180">
        <f>IFERROR(G10/SUM(K10:K10),"-")</f>
        <v>4149.0218340611</v>
      </c>
      <c r="Q10" s="181">
        <v>32</v>
      </c>
      <c r="R10" s="179">
        <f>IF(K10=0,"-",Q10/K10)</f>
        <v>0.13973799126638</v>
      </c>
      <c r="S10" s="345">
        <v>2039000</v>
      </c>
      <c r="T10" s="346">
        <f>IFERROR(S10/K10,"-")</f>
        <v>8903.9301310044</v>
      </c>
      <c r="U10" s="346">
        <f>IFERROR(S10/Q10,"-")</f>
        <v>63718.75</v>
      </c>
      <c r="V10" s="340">
        <f>SUM(S10:S10)-SUM(G10:G10)</f>
        <v>1088874</v>
      </c>
      <c r="W10" s="183">
        <f>SUM(S10:S10)/SUM(G10:G10)</f>
        <v>2.1460311579727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1</v>
      </c>
      <c r="AR10" s="197">
        <f>IF(K10=0,"",IF(AQ10=0,"",(AQ10/K10)))</f>
        <v>0.0043668122270742</v>
      </c>
      <c r="AS10" s="196">
        <v>1</v>
      </c>
      <c r="AT10" s="198">
        <f>IFERROR(AS10/AQ10,"-")</f>
        <v>1</v>
      </c>
      <c r="AU10" s="199">
        <v>3000</v>
      </c>
      <c r="AV10" s="200">
        <f>IFERROR(AU10/AQ10,"-")</f>
        <v>3000</v>
      </c>
      <c r="AW10" s="201">
        <v>1</v>
      </c>
      <c r="AX10" s="201"/>
      <c r="AY10" s="201"/>
      <c r="AZ10" s="202">
        <v>15</v>
      </c>
      <c r="BA10" s="203">
        <f>IF(K10=0,"",IF(AZ10=0,"",(AZ10/K10)))</f>
        <v>0.065502183406114</v>
      </c>
      <c r="BB10" s="202">
        <v>2</v>
      </c>
      <c r="BC10" s="204">
        <f>IFERROR(BB10/AZ10,"-")</f>
        <v>0.13333333333333</v>
      </c>
      <c r="BD10" s="205">
        <v>66000</v>
      </c>
      <c r="BE10" s="206">
        <f>IFERROR(BD10/AZ10,"-")</f>
        <v>4400</v>
      </c>
      <c r="BF10" s="207">
        <v>1</v>
      </c>
      <c r="BG10" s="207"/>
      <c r="BH10" s="207">
        <v>1</v>
      </c>
      <c r="BI10" s="208">
        <v>67</v>
      </c>
      <c r="BJ10" s="209">
        <f>IF(K10=0,"",IF(BI10=0,"",(BI10/K10)))</f>
        <v>0.29257641921397</v>
      </c>
      <c r="BK10" s="210">
        <v>9</v>
      </c>
      <c r="BL10" s="211">
        <f>IFERROR(BK10/BI10,"-")</f>
        <v>0.13432835820896</v>
      </c>
      <c r="BM10" s="212">
        <v>170000</v>
      </c>
      <c r="BN10" s="213">
        <f>IFERROR(BM10/BI10,"-")</f>
        <v>2537.3134328358</v>
      </c>
      <c r="BO10" s="214">
        <v>2</v>
      </c>
      <c r="BP10" s="214">
        <v>4</v>
      </c>
      <c r="BQ10" s="214">
        <v>3</v>
      </c>
      <c r="BR10" s="215">
        <v>99</v>
      </c>
      <c r="BS10" s="216">
        <f>IF(K10=0,"",IF(BR10=0,"",(BR10/K10)))</f>
        <v>0.43231441048035</v>
      </c>
      <c r="BT10" s="217">
        <v>11</v>
      </c>
      <c r="BU10" s="218">
        <f>IFERROR(BT10/BR10,"-")</f>
        <v>0.11111111111111</v>
      </c>
      <c r="BV10" s="219">
        <v>1501000</v>
      </c>
      <c r="BW10" s="220">
        <f>IFERROR(BV10/BR10,"-")</f>
        <v>15161.616161616</v>
      </c>
      <c r="BX10" s="221">
        <v>5</v>
      </c>
      <c r="BY10" s="221">
        <v>3</v>
      </c>
      <c r="BZ10" s="221">
        <v>3</v>
      </c>
      <c r="CA10" s="222">
        <v>47</v>
      </c>
      <c r="CB10" s="223">
        <f>IF(K10=0,"",IF(CA10=0,"",(CA10/K10)))</f>
        <v>0.20524017467249</v>
      </c>
      <c r="CC10" s="224">
        <v>9</v>
      </c>
      <c r="CD10" s="225">
        <f>IFERROR(CC10/CA10,"-")</f>
        <v>0.19148936170213</v>
      </c>
      <c r="CE10" s="226">
        <v>299000</v>
      </c>
      <c r="CF10" s="227">
        <f>IFERROR(CE10/CA10,"-")</f>
        <v>6361.7021276596</v>
      </c>
      <c r="CG10" s="228"/>
      <c r="CH10" s="228">
        <v>2</v>
      </c>
      <c r="CI10" s="228">
        <v>7</v>
      </c>
      <c r="CJ10" s="229">
        <v>32</v>
      </c>
      <c r="CK10" s="230">
        <v>2039000</v>
      </c>
      <c r="CL10" s="230">
        <v>1420000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0.21218277773103</v>
      </c>
      <c r="B11" s="347" t="s">
        <v>293</v>
      </c>
      <c r="C11" s="347" t="s">
        <v>282</v>
      </c>
      <c r="D11" s="347" t="s">
        <v>283</v>
      </c>
      <c r="E11" s="175" t="s">
        <v>294</v>
      </c>
      <c r="F11" s="175" t="s">
        <v>276</v>
      </c>
      <c r="G11" s="340">
        <v>499098</v>
      </c>
      <c r="H11" s="176">
        <v>711</v>
      </c>
      <c r="I11" s="176">
        <v>0</v>
      </c>
      <c r="J11" s="176">
        <v>2313</v>
      </c>
      <c r="K11" s="177">
        <v>299</v>
      </c>
      <c r="L11" s="179">
        <f>IFERROR(K11/J11,"-")</f>
        <v>0.12926934716818</v>
      </c>
      <c r="M11" s="176">
        <v>22</v>
      </c>
      <c r="N11" s="176">
        <v>55</v>
      </c>
      <c r="O11" s="179">
        <f>IFERROR(M11/(K11),"-")</f>
        <v>0.073578595317726</v>
      </c>
      <c r="P11" s="180">
        <f>IFERROR(G11/SUM(K11:K11),"-")</f>
        <v>1669.2240802676</v>
      </c>
      <c r="Q11" s="181">
        <v>13</v>
      </c>
      <c r="R11" s="179">
        <f>IF(K11=0,"-",Q11/K11)</f>
        <v>0.043478260869565</v>
      </c>
      <c r="S11" s="345">
        <v>105900</v>
      </c>
      <c r="T11" s="346">
        <f>IFERROR(S11/K11,"-")</f>
        <v>354.18060200669</v>
      </c>
      <c r="U11" s="346">
        <f>IFERROR(S11/Q11,"-")</f>
        <v>8146.1538461538</v>
      </c>
      <c r="V11" s="340">
        <f>SUM(S11:S11)-SUM(G11:G11)</f>
        <v>-393198</v>
      </c>
      <c r="W11" s="183">
        <f>SUM(S11:S11)/SUM(G11:G11)</f>
        <v>0.21218277773103</v>
      </c>
      <c r="Y11" s="184">
        <v>8</v>
      </c>
      <c r="Z11" s="185">
        <f>IF(K11=0,"",IF(Y11=0,"",(Y11/K11)))</f>
        <v>0.026755852842809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20</v>
      </c>
      <c r="AI11" s="191">
        <f>IF(K11=0,"",IF(AH11=0,"",(AH11/K11)))</f>
        <v>0.066889632107023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7</v>
      </c>
      <c r="AR11" s="197">
        <f>IF(K11=0,"",IF(AQ11=0,"",(AQ11/K11)))</f>
        <v>0.023411371237458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43</v>
      </c>
      <c r="BA11" s="203">
        <f>IF(K11=0,"",IF(AZ11=0,"",(AZ11/K11)))</f>
        <v>0.1438127090301</v>
      </c>
      <c r="BB11" s="202">
        <v>3</v>
      </c>
      <c r="BC11" s="204">
        <f>IFERROR(BB11/AZ11,"-")</f>
        <v>0.069767441860465</v>
      </c>
      <c r="BD11" s="205">
        <v>17000</v>
      </c>
      <c r="BE11" s="206">
        <f>IFERROR(BD11/AZ11,"-")</f>
        <v>395.3488372093</v>
      </c>
      <c r="BF11" s="207">
        <v>2</v>
      </c>
      <c r="BG11" s="207"/>
      <c r="BH11" s="207">
        <v>1</v>
      </c>
      <c r="BI11" s="208">
        <v>106</v>
      </c>
      <c r="BJ11" s="209">
        <f>IF(K11=0,"",IF(BI11=0,"",(BI11/K11)))</f>
        <v>0.35451505016722</v>
      </c>
      <c r="BK11" s="210">
        <v>2</v>
      </c>
      <c r="BL11" s="211">
        <f>IFERROR(BK11/BI11,"-")</f>
        <v>0.018867924528302</v>
      </c>
      <c r="BM11" s="212">
        <v>14000</v>
      </c>
      <c r="BN11" s="213">
        <f>IFERROR(BM11/BI11,"-")</f>
        <v>132.07547169811</v>
      </c>
      <c r="BO11" s="214">
        <v>1</v>
      </c>
      <c r="BP11" s="214"/>
      <c r="BQ11" s="214">
        <v>1</v>
      </c>
      <c r="BR11" s="215">
        <v>94</v>
      </c>
      <c r="BS11" s="216">
        <f>IF(K11=0,"",IF(BR11=0,"",(BR11/K11)))</f>
        <v>0.31438127090301</v>
      </c>
      <c r="BT11" s="217">
        <v>7</v>
      </c>
      <c r="BU11" s="218">
        <f>IFERROR(BT11/BR11,"-")</f>
        <v>0.074468085106383</v>
      </c>
      <c r="BV11" s="219">
        <v>74000</v>
      </c>
      <c r="BW11" s="220">
        <f>IFERROR(BV11/BR11,"-")</f>
        <v>787.23404255319</v>
      </c>
      <c r="BX11" s="221">
        <v>3</v>
      </c>
      <c r="BY11" s="221">
        <v>1</v>
      </c>
      <c r="BZ11" s="221">
        <v>3</v>
      </c>
      <c r="CA11" s="222">
        <v>21</v>
      </c>
      <c r="CB11" s="223">
        <f>IF(K11=0,"",IF(CA11=0,"",(CA11/K11)))</f>
        <v>0.070234113712375</v>
      </c>
      <c r="CC11" s="224">
        <v>1</v>
      </c>
      <c r="CD11" s="225">
        <f>IFERROR(CC11/CA11,"-")</f>
        <v>0.047619047619048</v>
      </c>
      <c r="CE11" s="226">
        <v>900</v>
      </c>
      <c r="CF11" s="227">
        <f>IFERROR(CE11/CA11,"-")</f>
        <v>42.857142857143</v>
      </c>
      <c r="CG11" s="228">
        <v>1</v>
      </c>
      <c r="CH11" s="228"/>
      <c r="CI11" s="228"/>
      <c r="CJ11" s="229">
        <v>13</v>
      </c>
      <c r="CK11" s="230">
        <v>105900</v>
      </c>
      <c r="CL11" s="230">
        <v>19000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232"/>
      <c r="B12" s="151"/>
      <c r="C12" s="233"/>
      <c r="D12" s="234"/>
      <c r="E12" s="175"/>
      <c r="F12" s="175"/>
      <c r="G12" s="341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172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232"/>
      <c r="B13" s="246"/>
      <c r="C13" s="176"/>
      <c r="D13" s="176"/>
      <c r="E13" s="247"/>
      <c r="F13" s="248"/>
      <c r="G13" s="342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249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166">
        <f>Z14</f>
        <v/>
      </c>
      <c r="B14" s="250"/>
      <c r="C14" s="250"/>
      <c r="D14" s="250"/>
      <c r="E14" s="251" t="s">
        <v>295</v>
      </c>
      <c r="F14" s="251"/>
      <c r="G14" s="343">
        <f>SUM(G6:G13)</f>
        <v>8066153</v>
      </c>
      <c r="H14" s="250">
        <f>SUM(H6:H13)</f>
        <v>7376</v>
      </c>
      <c r="I14" s="250">
        <f>SUM(I6:I13)</f>
        <v>0</v>
      </c>
      <c r="J14" s="250">
        <f>SUM(J6:J13)</f>
        <v>291379</v>
      </c>
      <c r="K14" s="250">
        <f>SUM(K6:K13)</f>
        <v>2729</v>
      </c>
      <c r="L14" s="252">
        <f>IFERROR(K14/J14,"-")</f>
        <v>0.0093658087919857</v>
      </c>
      <c r="M14" s="253">
        <f>SUM(M6:M13)</f>
        <v>222</v>
      </c>
      <c r="N14" s="253">
        <f>SUM(N6:N13)</f>
        <v>826</v>
      </c>
      <c r="O14" s="252">
        <f>IFERROR(M14/K14,"-")</f>
        <v>0.081348479296446</v>
      </c>
      <c r="P14" s="254">
        <f>IFERROR(G14/K14,"-")</f>
        <v>2955.71747893</v>
      </c>
      <c r="Q14" s="255">
        <f>SUM(Q6:Q13)</f>
        <v>279</v>
      </c>
      <c r="R14" s="252">
        <f>IFERROR(Q14/K14,"-")</f>
        <v>0.1022352510077</v>
      </c>
      <c r="S14" s="343">
        <f>SUM(S6:S13)</f>
        <v>12824565</v>
      </c>
      <c r="T14" s="343">
        <f>IFERROR(S14/K14,"-")</f>
        <v>4699.3642359839</v>
      </c>
      <c r="U14" s="343">
        <f>IFERROR(S14/Q14,"-")</f>
        <v>45966.182795699</v>
      </c>
      <c r="V14" s="343">
        <f>S14-G14</f>
        <v>4758412</v>
      </c>
      <c r="W14" s="256">
        <f>S14/G14</f>
        <v>1.5899233500778</v>
      </c>
      <c r="X14" s="257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