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<sst xmlns="http://schemas.openxmlformats.org/spreadsheetml/2006/main" uniqueCount="260">
  <si>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</si>
  <si>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</si>
  <si>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</si>
  <si>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</si>
  <si>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</si>
  <si>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</si>
  <si>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</si>
  <si>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</si>
  <si>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</si>
  <si>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</si>
  <si>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</si>
  <si>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</si>
  <si>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</si>
  <si>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</si>
  <si>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</si>
  <si>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</si>
  <si>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</si>
  <si>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</si>
  <si>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</si>
  <si>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</si>
  <si>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</si>
  <si>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</si>
  <si>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</si>
  <si>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</si>
  <si>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</si>
  <si>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</si>
  <si>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</si>
  <si>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</si>
  <si>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08月</t>
  </si>
  <si>
    <t>ヘスティア</t>
  </si>
  <si>
    <t>最終更新日</t>
  </si>
  <si>
    <t>11月06日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</si>
  <si>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</si>
  <si>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</si>
  <si>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</si>
  <si>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</si>
  <si>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</si>
  <si>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</si>
  <si>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</si>
  <si>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</si>
  <si>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</si>
  <si>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</si>
  <si>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</si>
  <si>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</si>
  <si>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</si>
  <si>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</si>
  <si>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</si>
  <si>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</si>
  <si>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</si>
  <si>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</si>
  <si>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</si>
  <si>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</si>
  <si>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</si>
  <si>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</si>
  <si>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</si>
  <si>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</si>
  <si>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</si>
  <si>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</si>
  <si>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</si>
  <si>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</si>
  <si>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</si>
  <si>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</si>
  <si>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</si>
  <si>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</si>
  <si>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ln_ink468</t>
  </si>
  <si>
    <t>右女9版(ヘスティア)(LINEver)（藤井レイラ）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</si>
  <si>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</si>
  <si>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</si>
  <si>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</si>
  <si>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</si>
  <si>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</si>
  <si>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ic3591</t>
  </si>
  <si>
    <t>空電</t>
  </si>
  <si>
    <t>ln_ink469</t>
  </si>
  <si>
    <t>半5段つかみ15段</t>
  </si>
  <si>
    <t>ic3592</t>
  </si>
  <si>
    <t>ln_ink470</t>
  </si>
  <si>
    <t>写メ動画公開版(LINEver)（晶エリー）</t>
  </si>
  <si>
    <t>今の時代はLINEで交換が当たり前！！あなたも素人熟女と大人遊びを楽しめる！！</t>
  </si>
  <si>
    <t>16～31日</t>
  </si>
  <si>
    <t>ic3593</t>
  </si>
  <si>
    <t>ln_ink471</t>
  </si>
  <si>
    <t>ic3594</t>
  </si>
  <si>
    <t>ln_ink472</t>
  </si>
  <si>
    <t>サンスポ関西</t>
  </si>
  <si>
    <t>ic3595</t>
  </si>
  <si>
    <t>ln_ink473</t>
  </si>
  <si>
    <t>ic3596</t>
  </si>
  <si>
    <t>ln_ink474</t>
  </si>
  <si>
    <t>ic3597</t>
  </si>
  <si>
    <t>ln_ink475</t>
  </si>
  <si>
    <t>ic3598</t>
  </si>
  <si>
    <t>ln_ink476</t>
  </si>
  <si>
    <t>雑誌版SPA(LINEver)（高宮菜々子）</t>
  </si>
  <si>
    <t>マカより効果的エロい熟女が誘ってくる魅力的なサイト</t>
  </si>
  <si>
    <t>デイリースポーツ関西</t>
  </si>
  <si>
    <t>全5段・半5段つかみスライド</t>
  </si>
  <si>
    <t>8/1～</t>
  </si>
  <si>
    <t>ln_ink477</t>
  </si>
  <si>
    <t>直接LINE交換版（晶エリー）</t>
  </si>
  <si>
    <t>熟女とLＩＮＥで出会いができる</t>
  </si>
  <si>
    <t>ln_ink478</t>
  </si>
  <si>
    <t>ln_ink479</t>
  </si>
  <si>
    <t>女優大版１(LINEver)（藤井レイラ）</t>
  </si>
  <si>
    <t>出会い探しは</t>
  </si>
  <si>
    <t>ln_ink480</t>
  </si>
  <si>
    <t>ランキング版(LINEver)（複数）</t>
  </si>
  <si>
    <t>月間逆指名ランキング</t>
  </si>
  <si>
    <t>ic3599</t>
  </si>
  <si>
    <t>(空電共通)</t>
  </si>
  <si>
    <t>ln_ink481</t>
  </si>
  <si>
    <t>スポーツ報知関西</t>
  </si>
  <si>
    <t>全5段つかみ4回</t>
  </si>
  <si>
    <t>ln_ink482</t>
  </si>
  <si>
    <t>ln_ink483</t>
  </si>
  <si>
    <t>ln_ink484</t>
  </si>
  <si>
    <t>デリヘル版3(LINEver)（高宮菜々子）</t>
  </si>
  <si>
    <t>LINEで出会いリクルート70歳まで応募可</t>
  </si>
  <si>
    <t>ic3600</t>
  </si>
  <si>
    <t>ln_ink485</t>
  </si>
  <si>
    <t>精力剤版(LINEver)（藤井レイラ）</t>
  </si>
  <si>
    <t>50代でもグイグイ</t>
  </si>
  <si>
    <t>東スポ</t>
  </si>
  <si>
    <t>全2段金土</t>
  </si>
  <si>
    <t>8回セット</t>
  </si>
  <si>
    <t>ln_ink486</t>
  </si>
  <si>
    <t>アンケート版(LINEver)（高宮菜々子）</t>
  </si>
  <si>
    <t>マッチングアプリを利用しない理由</t>
  </si>
  <si>
    <t>ln_ink487</t>
  </si>
  <si>
    <t>雑誌版SPA(LINEver)（晶エリー）</t>
  </si>
  <si>
    <t>え?LINEでこんなに出会えんのダメ元で始めたはずが</t>
  </si>
  <si>
    <t>ln_ink488</t>
  </si>
  <si>
    <t>ic3601</t>
  </si>
  <si>
    <t>ln_ink489</t>
  </si>
  <si>
    <t>スポニチ関西</t>
  </si>
  <si>
    <t>半2段つかみ20段保証</t>
  </si>
  <si>
    <t>20段保証</t>
  </si>
  <si>
    <t>ln_ink490</t>
  </si>
  <si>
    <t>再婚&amp;理解者版(LINEver)（高宮菜々子）</t>
  </si>
  <si>
    <t>再婚&amp;理解者(LINEver)</t>
  </si>
  <si>
    <t>ln_ink491</t>
  </si>
  <si>
    <t>ln_ink492</t>
  </si>
  <si>
    <t>ic3602</t>
  </si>
  <si>
    <t>ln_ink493</t>
  </si>
  <si>
    <t>スポニチ西部</t>
  </si>
  <si>
    <t>半2段つかみ30段保証</t>
  </si>
  <si>
    <t>30段保証</t>
  </si>
  <si>
    <t>ln_ink494</t>
  </si>
  <si>
    <t>ln_ink495</t>
  </si>
  <si>
    <t>老人ホーム版(LINEver)（--）</t>
  </si>
  <si>
    <t>お相手待ちの女性が出ました(LINEver)</t>
  </si>
  <si>
    <t>ln_ink496</t>
  </si>
  <si>
    <t>グラフ版(LINEver)（高宮菜々子）</t>
  </si>
  <si>
    <t>LINE交換の成功率が高い</t>
  </si>
  <si>
    <t>ln_ink497</t>
  </si>
  <si>
    <t>ln_ink498</t>
  </si>
  <si>
    <t>ic3603</t>
  </si>
  <si>
    <t>ln_ink499</t>
  </si>
  <si>
    <t>ニッカン関西</t>
  </si>
  <si>
    <t>半2段つかみ10段保証</t>
  </si>
  <si>
    <t>1～10日</t>
  </si>
  <si>
    <t>ln_ink500</t>
  </si>
  <si>
    <t>11～20日</t>
  </si>
  <si>
    <t>ln_ink501</t>
  </si>
  <si>
    <t>21～31日</t>
  </si>
  <si>
    <t>ic3604</t>
  </si>
  <si>
    <t>ln_ink502</t>
  </si>
  <si>
    <t>老人ホーム版(LINEver)（藤井レイラ）</t>
  </si>
  <si>
    <t>スポニチ関東</t>
  </si>
  <si>
    <t>全5段</t>
  </si>
  <si>
    <t>8月06日(日)</t>
  </si>
  <si>
    <t>ic3605</t>
  </si>
  <si>
    <t>ln_ink503</t>
  </si>
  <si>
    <t>8月19日(土)</t>
  </si>
  <si>
    <t>ic3606</t>
  </si>
  <si>
    <t>ln_ink504</t>
  </si>
  <si>
    <t>1C終面全5段</t>
  </si>
  <si>
    <t>8月27日(日)</t>
  </si>
  <si>
    <t>ic3607</t>
  </si>
  <si>
    <t>ln_ink505</t>
  </si>
  <si>
    <t>ic3608</t>
  </si>
  <si>
    <t>ln_ink506</t>
  </si>
  <si>
    <t>4C終面全5段</t>
  </si>
  <si>
    <t>8月05日(土)</t>
  </si>
  <si>
    <t>ic3609</t>
  </si>
  <si>
    <t>ln_ink507</t>
  </si>
  <si>
    <t>記事(ノーマル)(LINEver)（）</t>
  </si>
  <si>
    <t>デイリー37「美熟女が逆ピストンしてくれる気持ちいいサイト」</t>
  </si>
  <si>
    <t>4C記事枠</t>
  </si>
  <si>
    <t>ln_ink508</t>
  </si>
  <si>
    <t>記事(黄)(LINEver)（）</t>
  </si>
  <si>
    <t>デイリー38「心配してください、履いていませんよ」となにも履かずに電車で会いに来る熟女！」</t>
  </si>
  <si>
    <t>8月13日(日)</t>
  </si>
  <si>
    <t>ln_ink509</t>
  </si>
  <si>
    <t>記事(赤)(LINEver)（）</t>
  </si>
  <si>
    <t>238「出会いはLINEで。中年男女が交わるサイト」</t>
  </si>
  <si>
    <t>8月20日(日)</t>
  </si>
  <si>
    <t>ln_ink510</t>
  </si>
  <si>
    <t>記事(青)(LINEver)（）</t>
  </si>
  <si>
    <t>239「メールで出会えない私(62歳)でもLINEで簡単に出会えました。」</t>
  </si>
  <si>
    <t>ic3610</t>
  </si>
  <si>
    <t>共通</t>
  </si>
  <si>
    <t>新聞 TOTAL</t>
  </si>
  <si>
    <t>●雑誌 広告</t>
  </si>
  <si>
    <t>ln_adn025</t>
  </si>
  <si>
    <t>徳間書店</t>
  </si>
  <si>
    <t>DVD漫画きよし_袋裏用セリフアレンジ_LINE版</t>
  </si>
  <si>
    <t>アサヒ芸能.2W火</t>
  </si>
  <si>
    <t>DVD袋裏4C</t>
  </si>
  <si>
    <t>8月08日(火)</t>
  </si>
  <si>
    <t>ad834</t>
  </si>
  <si>
    <t>ad832</t>
  </si>
  <si>
    <t>大洋図書</t>
  </si>
  <si>
    <t>5P風俗ヘスティア(高宮菜々子さん)</t>
  </si>
  <si>
    <t>lp07</t>
  </si>
  <si>
    <t>臨時増刊ラヴァーズ</t>
  </si>
  <si>
    <t>1C5P</t>
  </si>
  <si>
    <t>8月21日(月)</t>
  </si>
  <si>
    <t>ad833</t>
  </si>
  <si>
    <t>ln_rpn001</t>
  </si>
  <si>
    <t>おまとめパック</t>
  </si>
  <si>
    <t>8月01日(火)</t>
  </si>
  <si>
    <t>ln_rpn002</t>
  </si>
  <si>
    <t>ln_rpn003</t>
  </si>
  <si>
    <t>rp001</t>
  </si>
  <si>
    <t>rp002</t>
  </si>
  <si>
    <t>rp003</t>
  </si>
  <si>
    <t>雑誌 TOTAL</t>
  </si>
  <si>
    <t>●DVD 広告</t>
  </si>
  <si>
    <t>pa618</t>
  </si>
  <si>
    <t>文友舎</t>
  </si>
  <si>
    <t>DVD4コマ-ヘスティア</t>
  </si>
  <si>
    <t>毎月売</t>
  </si>
  <si>
    <t>EXCITING MAX!SPECIAL</t>
  </si>
  <si>
    <t>DVD袋裏1C+コンテンツ枠</t>
  </si>
  <si>
    <t>8月10日(木)</t>
  </si>
  <si>
    <t>pa619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</si>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</sst>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63</v>
      </c>
      <c r="D6" s="330">
        <v>3370000</v>
      </c>
      <c r="E6" s="79">
        <v>416</v>
      </c>
      <c r="F6" s="79">
        <v>230</v>
      </c>
      <c r="G6" s="79">
        <v>109</v>
      </c>
      <c r="H6" s="89">
        <v>266</v>
      </c>
      <c r="I6" s="90">
        <v>0</v>
      </c>
      <c r="J6" s="143">
        <f>H6+I6</f>
        <v>266</v>
      </c>
      <c r="K6" s="80">
        <f>IFERROR(J6/G6,"-")</f>
        <v>2.4403669724771</v>
      </c>
      <c r="L6" s="79">
        <v>21</v>
      </c>
      <c r="M6" s="79">
        <v>36</v>
      </c>
      <c r="N6" s="80">
        <f>IFERROR(L6/J6,"-")</f>
        <v>0.078947368421053</v>
      </c>
      <c r="O6" s="81">
        <f>IFERROR(D6/J6,"-")</f>
        <v>12669.172932331</v>
      </c>
      <c r="P6" s="82">
        <v>29</v>
      </c>
      <c r="Q6" s="80">
        <f>IFERROR(P6/J6,"-")</f>
        <v>0.10902255639098</v>
      </c>
      <c r="R6" s="335">
        <v>1795100</v>
      </c>
      <c r="S6" s="336">
        <f>IFERROR(R6/J6,"-")</f>
        <v>6748.4962406015</v>
      </c>
      <c r="T6" s="336">
        <f>IFERROR(R6/P6,"-")</f>
        <v>61900</v>
      </c>
      <c r="U6" s="330">
        <f>IFERROR(R6-D6,"-")</f>
        <v>-1574900</v>
      </c>
      <c r="V6" s="83">
        <f>R6/D6</f>
        <v>0.5326706231454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650000</v>
      </c>
      <c r="E7" s="79">
        <v>376</v>
      </c>
      <c r="F7" s="79">
        <v>167</v>
      </c>
      <c r="G7" s="79">
        <v>295</v>
      </c>
      <c r="H7" s="89">
        <v>222</v>
      </c>
      <c r="I7" s="90">
        <v>2</v>
      </c>
      <c r="J7" s="143">
        <f>H7+I7</f>
        <v>224</v>
      </c>
      <c r="K7" s="80">
        <f>IFERROR(J7/G7,"-")</f>
        <v>0.75932203389831</v>
      </c>
      <c r="L7" s="79">
        <v>26</v>
      </c>
      <c r="M7" s="79">
        <v>29</v>
      </c>
      <c r="N7" s="80">
        <f>IFERROR(L7/J7,"-")</f>
        <v>0.11607142857143</v>
      </c>
      <c r="O7" s="81">
        <f>IFERROR(D7/J7,"-")</f>
        <v>2901.7857142857</v>
      </c>
      <c r="P7" s="82">
        <v>18</v>
      </c>
      <c r="Q7" s="80">
        <f>IFERROR(P7/J7,"-")</f>
        <v>0.080357142857143</v>
      </c>
      <c r="R7" s="335">
        <v>1839000</v>
      </c>
      <c r="S7" s="336">
        <f>IFERROR(R7/J7,"-")</f>
        <v>8209.8214285714</v>
      </c>
      <c r="T7" s="336">
        <f>IFERROR(R7/P7,"-")</f>
        <v>102166.66666667</v>
      </c>
      <c r="U7" s="330">
        <f>IFERROR(R7-D7,"-")</f>
        <v>1189000</v>
      </c>
      <c r="V7" s="83">
        <f>R7/D7</f>
        <v>2.8292307692308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187</v>
      </c>
      <c r="F8" s="79">
        <v>103</v>
      </c>
      <c r="G8" s="79">
        <v>231</v>
      </c>
      <c r="H8" s="89">
        <v>63</v>
      </c>
      <c r="I8" s="90">
        <v>0</v>
      </c>
      <c r="J8" s="143">
        <f>H8+I8</f>
        <v>63</v>
      </c>
      <c r="K8" s="80">
        <f>IFERROR(J8/G8,"-")</f>
        <v>0.27272727272727</v>
      </c>
      <c r="L8" s="79">
        <v>4</v>
      </c>
      <c r="M8" s="79">
        <v>12</v>
      </c>
      <c r="N8" s="80">
        <f>IFERROR(L8/J8,"-")</f>
        <v>0.063492063492063</v>
      </c>
      <c r="O8" s="81">
        <f>IFERROR(D8/J8,"-")</f>
        <v>1984.126984127</v>
      </c>
      <c r="P8" s="82">
        <v>0</v>
      </c>
      <c r="Q8" s="80">
        <f>IFERROR(P8/J8,"-")</f>
        <v>0</v>
      </c>
      <c r="R8" s="335">
        <v>25000</v>
      </c>
      <c r="S8" s="336">
        <f>IFERROR(R8/J8,"-")</f>
        <v>396.8253968254</v>
      </c>
      <c r="T8" s="336" t="str">
        <f>IFERROR(R8/P8,"-")</f>
        <v>-</v>
      </c>
      <c r="U8" s="330">
        <f>IFERROR(R8-D8,"-")</f>
        <v>-100000</v>
      </c>
      <c r="V8" s="83">
        <f>R8/D8</f>
        <v>0.2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12187173</v>
      </c>
      <c r="E10" s="79">
        <v>11063</v>
      </c>
      <c r="F10" s="79">
        <v>0</v>
      </c>
      <c r="G10" s="79">
        <v>598792</v>
      </c>
      <c r="H10" s="89">
        <v>3999</v>
      </c>
      <c r="I10" s="90">
        <v>199</v>
      </c>
      <c r="J10" s="143">
        <f>H10+I10</f>
        <v>4198</v>
      </c>
      <c r="K10" s="80">
        <f>IFERROR(J10/G10,"-")</f>
        <v>0.0070107817071704</v>
      </c>
      <c r="L10" s="79">
        <v>184</v>
      </c>
      <c r="M10" s="79">
        <v>1451</v>
      </c>
      <c r="N10" s="80">
        <f>IFERROR(L10/J10,"-")</f>
        <v>0.043830395426394</v>
      </c>
      <c r="O10" s="81">
        <f>IFERROR(D10/J10,"-")</f>
        <v>2903.0902810862</v>
      </c>
      <c r="P10" s="82">
        <v>487</v>
      </c>
      <c r="Q10" s="80">
        <f>IFERROR(P10/J10,"-")</f>
        <v>0.11600762267747</v>
      </c>
      <c r="R10" s="335">
        <v>19414530</v>
      </c>
      <c r="S10" s="336">
        <f>IFERROR(R10/J10,"-")</f>
        <v>4624.7093854216</v>
      </c>
      <c r="T10" s="336">
        <f>IFERROR(R10/P10,"-")</f>
        <v>39865.564681725</v>
      </c>
      <c r="U10" s="330">
        <f>IFERROR(R10-D10,"-")</f>
        <v>7227357</v>
      </c>
      <c r="V10" s="83">
        <f>R10/D10</f>
        <v>1.5930298191385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16332173</v>
      </c>
      <c r="E13" s="41">
        <f>SUM(E6:E11)</f>
        <v>12042</v>
      </c>
      <c r="F13" s="41">
        <f>SUM(F6:F11)</f>
        <v>500</v>
      </c>
      <c r="G13" s="41">
        <f>SUM(G6:G11)</f>
        <v>599432</v>
      </c>
      <c r="H13" s="41">
        <f>SUM(H6:H11)</f>
        <v>4550</v>
      </c>
      <c r="I13" s="41">
        <f>SUM(I6:I11)</f>
        <v>201</v>
      </c>
      <c r="J13" s="41">
        <f>SUM(J6:J11)</f>
        <v>4751</v>
      </c>
      <c r="K13" s="42">
        <f>IFERROR(J13/G13,"-")</f>
        <v>0.0079258364585141</v>
      </c>
      <c r="L13" s="76">
        <f>SUM(L6:L11)</f>
        <v>235</v>
      </c>
      <c r="M13" s="76">
        <f>SUM(M6:M11)</f>
        <v>1528</v>
      </c>
      <c r="N13" s="42">
        <f>IFERROR(L13/J13,"-")</f>
        <v>0.049463270890339</v>
      </c>
      <c r="O13" s="43">
        <f>IFERROR(D13/J13,"-")</f>
        <v>3437.6284992633</v>
      </c>
      <c r="P13" s="44">
        <f>SUM(P6:P11)</f>
        <v>534</v>
      </c>
      <c r="Q13" s="42">
        <f>IFERROR(P13/J13,"-")</f>
        <v>0.11239739002315</v>
      </c>
      <c r="R13" s="333">
        <f>SUM(R6:R11)</f>
        <v>23073630</v>
      </c>
      <c r="S13" s="333">
        <f>IFERROR(R13/J13,"-")</f>
        <v>4856.5838770785</v>
      </c>
      <c r="T13" s="333">
        <f>IFERROR(R13/P13,"-")</f>
        <v>43209.04494382</v>
      </c>
      <c r="U13" s="333">
        <f>SUM(U6:U11)</f>
        <v>6741457</v>
      </c>
      <c r="V13" s="45">
        <f>IFERROR(R13/D13,"-")</f>
        <v>1.4127715889368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0.73823529411765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13</v>
      </c>
      <c r="O6" s="90">
        <v>0</v>
      </c>
      <c r="P6" s="91">
        <f>N6+O6</f>
        <v>13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0.076923076923077</v>
      </c>
      <c r="U6" s="336">
        <f>IFERROR(J6/SUM(N6:O21),"-")</f>
        <v>7391.3043478261</v>
      </c>
      <c r="V6" s="82">
        <v>2</v>
      </c>
      <c r="W6" s="80">
        <f>IF(P6=0,"-",V6/P6)</f>
        <v>0.15384615384615</v>
      </c>
      <c r="X6" s="335">
        <v>240000</v>
      </c>
      <c r="Y6" s="336">
        <f>IFERROR(X6/P6,"-")</f>
        <v>18461.538461538</v>
      </c>
      <c r="Z6" s="336">
        <f>IFERROR(X6/V6,"-")</f>
        <v>120000</v>
      </c>
      <c r="AA6" s="330">
        <f>SUM(X6:X21)-SUM(J6:J21)</f>
        <v>-89000</v>
      </c>
      <c r="AB6" s="83">
        <f>SUM(X6:X21)/SUM(J6:J21)</f>
        <v>0.73823529411765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0.076923076923077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0.23076923076923</v>
      </c>
      <c r="BP6" s="119">
        <v>1</v>
      </c>
      <c r="BQ6" s="120">
        <f>IFERROR(BP6/BN6,"-")</f>
        <v>0.33333333333333</v>
      </c>
      <c r="BR6" s="121">
        <v>210000</v>
      </c>
      <c r="BS6" s="122">
        <f>IFERROR(BR6/BN6,"-")</f>
        <v>70000</v>
      </c>
      <c r="BT6" s="123"/>
      <c r="BU6" s="123"/>
      <c r="BV6" s="123">
        <v>1</v>
      </c>
      <c r="BW6" s="124">
        <v>7</v>
      </c>
      <c r="BX6" s="125">
        <f>IF(P6=0,"",IF(BW6=0,"",(BW6/P6)))</f>
        <v>0.53846153846154</v>
      </c>
      <c r="BY6" s="126">
        <v>1</v>
      </c>
      <c r="BZ6" s="127">
        <f>IFERROR(BY6/BW6,"-")</f>
        <v>0.14285714285714</v>
      </c>
      <c r="CA6" s="128">
        <v>30000</v>
      </c>
      <c r="CB6" s="129">
        <f>IFERROR(CA6/BW6,"-")</f>
        <v>4285.7142857143</v>
      </c>
      <c r="CC6" s="130"/>
      <c r="CD6" s="130">
        <v>1</v>
      </c>
      <c r="CE6" s="130"/>
      <c r="CF6" s="131">
        <v>1</v>
      </c>
      <c r="CG6" s="132">
        <f>IF(P6=0,"",IF(CF6=0,"",(CF6/P6)))</f>
        <v>0.076923076923077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240000</v>
      </c>
      <c r="CQ6" s="139">
        <v>210000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22</v>
      </c>
      <c r="L7" s="79">
        <v>10</v>
      </c>
      <c r="M7" s="79">
        <v>1</v>
      </c>
      <c r="N7" s="89">
        <v>1</v>
      </c>
      <c r="O7" s="90">
        <v>0</v>
      </c>
      <c r="P7" s="91">
        <f>N7+O7</f>
        <v>1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3</v>
      </c>
      <c r="O10" s="90">
        <v>0</v>
      </c>
      <c r="P10" s="91">
        <f>N10+O10</f>
        <v>3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0.33333333333333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5</v>
      </c>
      <c r="L11" s="79">
        <v>5</v>
      </c>
      <c r="M11" s="79">
        <v>3</v>
      </c>
      <c r="N11" s="89">
        <v>1</v>
      </c>
      <c r="O11" s="90">
        <v>0</v>
      </c>
      <c r="P11" s="91">
        <f>N11+O11</f>
        <v>1</v>
      </c>
      <c r="Q11" s="80">
        <f>IFERROR(P11/M11,"-")</f>
        <v>0.33333333333333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18</v>
      </c>
      <c r="O16" s="90">
        <v>0</v>
      </c>
      <c r="P16" s="91">
        <f>N16+O16</f>
        <v>18</v>
      </c>
      <c r="Q16" s="80" t="str">
        <f>IFERROR(P16/M16,"-")</f>
        <v>-</v>
      </c>
      <c r="R16" s="79">
        <v>0</v>
      </c>
      <c r="S16" s="79">
        <v>3</v>
      </c>
      <c r="T16" s="80">
        <f>IFERROR(R16/(P16),"-")</f>
        <v>0</v>
      </c>
      <c r="U16" s="336"/>
      <c r="V16" s="82">
        <v>2</v>
      </c>
      <c r="W16" s="80">
        <f>IF(P16=0,"-",V16/P16)</f>
        <v>0.11111111111111</v>
      </c>
      <c r="X16" s="335">
        <v>11000</v>
      </c>
      <c r="Y16" s="336">
        <f>IFERROR(X16/P16,"-")</f>
        <v>611.11111111111</v>
      </c>
      <c r="Z16" s="336">
        <f>IFERROR(X16/V16,"-")</f>
        <v>5500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0.055555555555556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6</v>
      </c>
      <c r="BO16" s="118">
        <f>IF(P16=0,"",IF(BN16=0,"",(BN16/P16)))</f>
        <v>0.33333333333333</v>
      </c>
      <c r="BP16" s="119">
        <v>2</v>
      </c>
      <c r="BQ16" s="120">
        <f>IFERROR(BP16/BN16,"-")</f>
        <v>0.33333333333333</v>
      </c>
      <c r="BR16" s="121">
        <v>11000</v>
      </c>
      <c r="BS16" s="122">
        <f>IFERROR(BR16/BN16,"-")</f>
        <v>1833.3333333333</v>
      </c>
      <c r="BT16" s="123">
        <v>1</v>
      </c>
      <c r="BU16" s="123">
        <v>1</v>
      </c>
      <c r="BV16" s="123"/>
      <c r="BW16" s="124">
        <v>4</v>
      </c>
      <c r="BX16" s="125">
        <f>IF(P16=0,"",IF(BW16=0,"",(BW16/P16)))</f>
        <v>0.22222222222222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0.11111111111111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11000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23</v>
      </c>
      <c r="L17" s="79">
        <v>19</v>
      </c>
      <c r="M17" s="79">
        <v>1</v>
      </c>
      <c r="N17" s="89">
        <v>1</v>
      </c>
      <c r="O17" s="90">
        <v>0</v>
      </c>
      <c r="P17" s="91">
        <f>N17+O17</f>
        <v>1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5</v>
      </c>
      <c r="O18" s="90">
        <v>0</v>
      </c>
      <c r="P18" s="91">
        <f>N18+O18</f>
        <v>5</v>
      </c>
      <c r="Q18" s="80" t="str">
        <f>IFERROR(P18/M18,"-")</f>
        <v>-</v>
      </c>
      <c r="R18" s="79">
        <v>2</v>
      </c>
      <c r="S18" s="79">
        <v>0</v>
      </c>
      <c r="T18" s="80">
        <f>IFERROR(R18/(P18),"-")</f>
        <v>0.4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3</v>
      </c>
      <c r="BX18" s="125">
        <f>IF(P18=0,"",IF(BW18=0,"",(BW18/P18)))</f>
        <v>0.6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7</v>
      </c>
      <c r="L19" s="79">
        <v>7</v>
      </c>
      <c r="M19" s="79">
        <v>6</v>
      </c>
      <c r="N19" s="89">
        <v>1</v>
      </c>
      <c r="O19" s="90">
        <v>0</v>
      </c>
      <c r="P19" s="91">
        <f>N19+O19</f>
        <v>1</v>
      </c>
      <c r="Q19" s="80">
        <f>IFERROR(P19/M19,"-")</f>
        <v>0.16666666666667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2</v>
      </c>
      <c r="O20" s="90">
        <v>0</v>
      </c>
      <c r="P20" s="91">
        <f>N20+O20</f>
        <v>2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4</v>
      </c>
      <c r="L21" s="79">
        <v>4</v>
      </c>
      <c r="M21" s="79">
        <v>1</v>
      </c>
      <c r="N21" s="89">
        <v>1</v>
      </c>
      <c r="O21" s="90">
        <v>0</v>
      </c>
      <c r="P21" s="91">
        <f>N21+O21</f>
        <v>1</v>
      </c>
      <c r="Q21" s="80">
        <f>IFERROR(P21/M21,"-")</f>
        <v>1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>
        <v>1</v>
      </c>
      <c r="BZ21" s="127">
        <f>IFERROR(BY21/BW21,"-")</f>
        <v>1</v>
      </c>
      <c r="CA21" s="128">
        <v>5000</v>
      </c>
      <c r="CB21" s="129">
        <f>IFERROR(CA21/BW21,"-")</f>
        <v>5000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1.0628571428571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350000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1</v>
      </c>
      <c r="S22" s="79">
        <v>1</v>
      </c>
      <c r="T22" s="80">
        <f>IFERROR(R22/(P22),"-")</f>
        <v>0.25</v>
      </c>
      <c r="U22" s="336">
        <f>IFERROR(J22/SUM(N22:O27),"-")</f>
        <v>10606.060606061</v>
      </c>
      <c r="V22" s="82">
        <v>1</v>
      </c>
      <c r="W22" s="80">
        <f>IF(P22=0,"-",V22/P22)</f>
        <v>0.25</v>
      </c>
      <c r="X22" s="335">
        <v>6000</v>
      </c>
      <c r="Y22" s="336">
        <f>IFERROR(X22/P22,"-")</f>
        <v>1500</v>
      </c>
      <c r="Z22" s="336">
        <f>IFERROR(X22/V22,"-")</f>
        <v>6000</v>
      </c>
      <c r="AA22" s="330">
        <f>SUM(X22:X27)-SUM(J22:J27)</f>
        <v>22000</v>
      </c>
      <c r="AB22" s="83">
        <f>SUM(X22:X27)/SUM(J22:J27)</f>
        <v>1.0628571428571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>
        <v>1</v>
      </c>
      <c r="BZ22" s="127">
        <f>IFERROR(BY22/BW22,"-")</f>
        <v>1</v>
      </c>
      <c r="CA22" s="128">
        <v>6000</v>
      </c>
      <c r="CB22" s="129">
        <f>IFERROR(CA22/BW22,"-")</f>
        <v>6000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6000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7</v>
      </c>
      <c r="O23" s="90">
        <v>0</v>
      </c>
      <c r="P23" s="91">
        <f>N23+O23</f>
        <v>7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0.14285714285714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0.28571428571429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0.14285714285714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0.28571428571429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65</v>
      </c>
      <c r="E24" s="347" t="s">
        <v>66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3</v>
      </c>
      <c r="O24" s="90">
        <v>0</v>
      </c>
      <c r="P24" s="91">
        <f>N24+O24</f>
        <v>3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0.33333333333333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102</v>
      </c>
      <c r="C25" s="347"/>
      <c r="D25" s="347" t="s">
        <v>103</v>
      </c>
      <c r="E25" s="347" t="s">
        <v>104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3</v>
      </c>
      <c r="O25" s="90">
        <v>0</v>
      </c>
      <c r="P25" s="91">
        <f>N25+O25</f>
        <v>3</v>
      </c>
      <c r="Q25" s="80" t="str">
        <f>IFERROR(P25/M25,"-")</f>
        <v>-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105</v>
      </c>
      <c r="C26" s="347"/>
      <c r="D26" s="347" t="s">
        <v>106</v>
      </c>
      <c r="E26" s="347" t="s">
        <v>107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9</v>
      </c>
      <c r="O26" s="90">
        <v>0</v>
      </c>
      <c r="P26" s="91">
        <f>N26+O26</f>
        <v>9</v>
      </c>
      <c r="Q26" s="80" t="str">
        <f>IFERROR(P26/M26,"-")</f>
        <v>-</v>
      </c>
      <c r="R26" s="79">
        <v>1</v>
      </c>
      <c r="S26" s="79">
        <v>2</v>
      </c>
      <c r="T26" s="80">
        <f>IFERROR(R26/(P26),"-")</f>
        <v>0.11111111111111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0.11111111111111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5</v>
      </c>
      <c r="BO26" s="118">
        <f>IF(P26=0,"",IF(BN26=0,"",(BN26/P26)))</f>
        <v>0.55555555555556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108</v>
      </c>
      <c r="C27" s="347"/>
      <c r="D27" s="347" t="s">
        <v>109</v>
      </c>
      <c r="E27" s="347" t="s">
        <v>109</v>
      </c>
      <c r="F27" s="347" t="s">
        <v>72</v>
      </c>
      <c r="G27" s="88"/>
      <c r="H27" s="88"/>
      <c r="I27" s="88"/>
      <c r="J27" s="330"/>
      <c r="K27" s="79">
        <v>97</v>
      </c>
      <c r="L27" s="79">
        <v>30</v>
      </c>
      <c r="M27" s="79">
        <v>20</v>
      </c>
      <c r="N27" s="89">
        <v>7</v>
      </c>
      <c r="O27" s="90">
        <v>0</v>
      </c>
      <c r="P27" s="91">
        <f>N27+O27</f>
        <v>7</v>
      </c>
      <c r="Q27" s="80">
        <f>IFERROR(P27/M27,"-")</f>
        <v>0.35</v>
      </c>
      <c r="R27" s="79">
        <v>2</v>
      </c>
      <c r="S27" s="79">
        <v>1</v>
      </c>
      <c r="T27" s="80">
        <f>IFERROR(R27/(P27),"-")</f>
        <v>0.28571428571429</v>
      </c>
      <c r="U27" s="336"/>
      <c r="V27" s="82">
        <v>3</v>
      </c>
      <c r="W27" s="80">
        <f>IF(P27=0,"-",V27/P27)</f>
        <v>0.42857142857143</v>
      </c>
      <c r="X27" s="335">
        <v>366000</v>
      </c>
      <c r="Y27" s="336">
        <f>IFERROR(X27/P27,"-")</f>
        <v>52285.714285714</v>
      </c>
      <c r="Z27" s="336">
        <f>IFERROR(X27/V27,"-")</f>
        <v>122000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0.28571428571429</v>
      </c>
      <c r="BG27" s="110">
        <v>1</v>
      </c>
      <c r="BH27" s="112">
        <f>IFERROR(BG27/BE27,"-")</f>
        <v>0.5</v>
      </c>
      <c r="BI27" s="113">
        <v>3000</v>
      </c>
      <c r="BJ27" s="114">
        <f>IFERROR(BI27/BE27,"-")</f>
        <v>1500</v>
      </c>
      <c r="BK27" s="115">
        <v>1</v>
      </c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3</v>
      </c>
      <c r="BX27" s="125">
        <f>IF(P27=0,"",IF(BW27=0,"",(BW27/P27)))</f>
        <v>0.42857142857143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0.28571428571429</v>
      </c>
      <c r="CH27" s="133">
        <v>2</v>
      </c>
      <c r="CI27" s="134">
        <f>IFERROR(CH27/CF27,"-")</f>
        <v>1</v>
      </c>
      <c r="CJ27" s="135">
        <v>363000</v>
      </c>
      <c r="CK27" s="136">
        <f>IFERROR(CJ27/CF27,"-")</f>
        <v>181500</v>
      </c>
      <c r="CL27" s="137"/>
      <c r="CM27" s="137"/>
      <c r="CN27" s="137">
        <v>2</v>
      </c>
      <c r="CO27" s="138">
        <v>3</v>
      </c>
      <c r="CP27" s="139">
        <v>366000</v>
      </c>
      <c r="CQ27" s="139">
        <v>188000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110</v>
      </c>
      <c r="C28" s="347"/>
      <c r="D28" s="347" t="s">
        <v>103</v>
      </c>
      <c r="E28" s="347" t="s">
        <v>104</v>
      </c>
      <c r="F28" s="347" t="s">
        <v>67</v>
      </c>
      <c r="G28" s="88" t="s">
        <v>111</v>
      </c>
      <c r="H28" s="88" t="s">
        <v>112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2</v>
      </c>
      <c r="O28" s="90">
        <v>0</v>
      </c>
      <c r="P28" s="91">
        <f>N28+O28</f>
        <v>2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16470.588235294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-280000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113</v>
      </c>
      <c r="C29" s="347"/>
      <c r="D29" s="347" t="s">
        <v>65</v>
      </c>
      <c r="E29" s="347" t="s">
        <v>66</v>
      </c>
      <c r="F29" s="347" t="s">
        <v>67</v>
      </c>
      <c r="G29" s="88"/>
      <c r="H29" s="88" t="s">
        <v>112</v>
      </c>
      <c r="I29" s="88"/>
      <c r="J29" s="330"/>
      <c r="K29" s="79">
        <v>0</v>
      </c>
      <c r="L29" s="79">
        <v>0</v>
      </c>
      <c r="M29" s="79">
        <v>0</v>
      </c>
      <c r="N29" s="89">
        <v>7</v>
      </c>
      <c r="O29" s="90">
        <v>0</v>
      </c>
      <c r="P29" s="91">
        <f>N29+O29</f>
        <v>7</v>
      </c>
      <c r="Q29" s="80" t="str">
        <f>IFERROR(P29/M29,"-")</f>
        <v>-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0.14285714285714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0.28571428571429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114</v>
      </c>
      <c r="C30" s="347"/>
      <c r="D30" s="347" t="s">
        <v>99</v>
      </c>
      <c r="E30" s="347" t="s">
        <v>100</v>
      </c>
      <c r="F30" s="347" t="s">
        <v>67</v>
      </c>
      <c r="G30" s="88"/>
      <c r="H30" s="88" t="s">
        <v>112</v>
      </c>
      <c r="I30" s="88"/>
      <c r="J30" s="330"/>
      <c r="K30" s="79">
        <v>0</v>
      </c>
      <c r="L30" s="79">
        <v>0</v>
      </c>
      <c r="M30" s="79">
        <v>0</v>
      </c>
      <c r="N30" s="89">
        <v>3</v>
      </c>
      <c r="O30" s="90">
        <v>0</v>
      </c>
      <c r="P30" s="91">
        <f>N30+O30</f>
        <v>3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0.33333333333333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0.66666666666667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115</v>
      </c>
      <c r="C31" s="347"/>
      <c r="D31" s="347" t="s">
        <v>116</v>
      </c>
      <c r="E31" s="347" t="s">
        <v>117</v>
      </c>
      <c r="F31" s="347" t="s">
        <v>67</v>
      </c>
      <c r="G31" s="88"/>
      <c r="H31" s="88" t="s">
        <v>112</v>
      </c>
      <c r="I31" s="88"/>
      <c r="J31" s="330"/>
      <c r="K31" s="79">
        <v>0</v>
      </c>
      <c r="L31" s="79">
        <v>0</v>
      </c>
      <c r="M31" s="79">
        <v>0</v>
      </c>
      <c r="N31" s="89">
        <v>1</v>
      </c>
      <c r="O31" s="90">
        <v>0</v>
      </c>
      <c r="P31" s="91">
        <f>N31+O31</f>
        <v>1</v>
      </c>
      <c r="Q31" s="80" t="str">
        <f>IFERROR(P31/M31,"-")</f>
        <v>-</v>
      </c>
      <c r="R31" s="79">
        <v>0</v>
      </c>
      <c r="S31" s="79">
        <v>1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118</v>
      </c>
      <c r="C32" s="347"/>
      <c r="D32" s="347" t="s">
        <v>109</v>
      </c>
      <c r="E32" s="347" t="s">
        <v>109</v>
      </c>
      <c r="F32" s="347" t="s">
        <v>72</v>
      </c>
      <c r="G32" s="88"/>
      <c r="H32" s="88"/>
      <c r="I32" s="88"/>
      <c r="J32" s="330"/>
      <c r="K32" s="79">
        <v>25</v>
      </c>
      <c r="L32" s="79">
        <v>16</v>
      </c>
      <c r="M32" s="79">
        <v>6</v>
      </c>
      <c r="N32" s="89">
        <v>4</v>
      </c>
      <c r="O32" s="90">
        <v>0</v>
      </c>
      <c r="P32" s="91">
        <f>N32+O32</f>
        <v>4</v>
      </c>
      <c r="Q32" s="80">
        <f>IFERROR(P32/M32,"-")</f>
        <v>0.66666666666667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2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0.34</v>
      </c>
      <c r="B33" s="347" t="s">
        <v>119</v>
      </c>
      <c r="C33" s="347"/>
      <c r="D33" s="347" t="s">
        <v>120</v>
      </c>
      <c r="E33" s="347" t="s">
        <v>121</v>
      </c>
      <c r="F33" s="347" t="s">
        <v>67</v>
      </c>
      <c r="G33" s="88" t="s">
        <v>122</v>
      </c>
      <c r="H33" s="88" t="s">
        <v>123</v>
      </c>
      <c r="I33" s="88" t="s">
        <v>124</v>
      </c>
      <c r="J33" s="330">
        <v>500000</v>
      </c>
      <c r="K33" s="79">
        <v>0</v>
      </c>
      <c r="L33" s="79">
        <v>0</v>
      </c>
      <c r="M33" s="79">
        <v>0</v>
      </c>
      <c r="N33" s="89">
        <v>2</v>
      </c>
      <c r="O33" s="90">
        <v>0</v>
      </c>
      <c r="P33" s="91">
        <f>N33+O33</f>
        <v>2</v>
      </c>
      <c r="Q33" s="80" t="str">
        <f>IFERROR(P33/M33,"-")</f>
        <v>-</v>
      </c>
      <c r="R33" s="79">
        <v>1</v>
      </c>
      <c r="S33" s="79">
        <v>1</v>
      </c>
      <c r="T33" s="80">
        <f>IFERROR(R33/(P33),"-")</f>
        <v>0.5</v>
      </c>
      <c r="U33" s="336">
        <f>IFERROR(J33/SUM(N33:O37),"-")</f>
        <v>29411.764705882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-330000</v>
      </c>
      <c r="AB33" s="83">
        <f>SUM(X33:X37)/SUM(J33:J37)</f>
        <v>0.34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126</v>
      </c>
      <c r="E34" s="347" t="s">
        <v>127</v>
      </c>
      <c r="F34" s="347" t="s">
        <v>67</v>
      </c>
      <c r="G34" s="88"/>
      <c r="H34" s="88" t="s">
        <v>123</v>
      </c>
      <c r="I34" s="88"/>
      <c r="J34" s="330"/>
      <c r="K34" s="79">
        <v>0</v>
      </c>
      <c r="L34" s="79">
        <v>0</v>
      </c>
      <c r="M34" s="79">
        <v>0</v>
      </c>
      <c r="N34" s="89">
        <v>1</v>
      </c>
      <c r="O34" s="90">
        <v>0</v>
      </c>
      <c r="P34" s="91">
        <f>N34+O34</f>
        <v>1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1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128</v>
      </c>
      <c r="C35" s="347"/>
      <c r="D35" s="347" t="s">
        <v>129</v>
      </c>
      <c r="E35" s="347" t="s">
        <v>130</v>
      </c>
      <c r="F35" s="347" t="s">
        <v>67</v>
      </c>
      <c r="G35" s="88"/>
      <c r="H35" s="88" t="s">
        <v>123</v>
      </c>
      <c r="I35" s="88"/>
      <c r="J35" s="330"/>
      <c r="K35" s="79">
        <v>0</v>
      </c>
      <c r="L35" s="79">
        <v>0</v>
      </c>
      <c r="M35" s="79">
        <v>0</v>
      </c>
      <c r="N35" s="89">
        <v>8</v>
      </c>
      <c r="O35" s="90">
        <v>0</v>
      </c>
      <c r="P35" s="91">
        <f>N35+O35</f>
        <v>8</v>
      </c>
      <c r="Q35" s="80" t="str">
        <f>IFERROR(P35/M35,"-")</f>
        <v>-</v>
      </c>
      <c r="R35" s="79">
        <v>2</v>
      </c>
      <c r="S35" s="79">
        <v>0</v>
      </c>
      <c r="T35" s="80">
        <f>IFERROR(R35/(P35),"-")</f>
        <v>0.25</v>
      </c>
      <c r="U35" s="336"/>
      <c r="V35" s="82">
        <v>2</v>
      </c>
      <c r="W35" s="80">
        <f>IF(P35=0,"-",V35/P35)</f>
        <v>0.25</v>
      </c>
      <c r="X35" s="335">
        <v>141000</v>
      </c>
      <c r="Y35" s="336">
        <f>IFERROR(X35/P35,"-")</f>
        <v>17625</v>
      </c>
      <c r="Z35" s="336">
        <f>IFERROR(X35/V35,"-")</f>
        <v>70500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4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3</v>
      </c>
      <c r="BX35" s="125">
        <f>IF(P35=0,"",IF(BW35=0,"",(BW35/P35)))</f>
        <v>0.375</v>
      </c>
      <c r="BY35" s="126">
        <v>1</v>
      </c>
      <c r="BZ35" s="127">
        <f>IFERROR(BY35/BW35,"-")</f>
        <v>0.33333333333333</v>
      </c>
      <c r="CA35" s="128">
        <v>20000</v>
      </c>
      <c r="CB35" s="129">
        <f>IFERROR(CA35/BW35,"-")</f>
        <v>6666.6666666667</v>
      </c>
      <c r="CC35" s="130"/>
      <c r="CD35" s="130"/>
      <c r="CE35" s="130">
        <v>1</v>
      </c>
      <c r="CF35" s="131">
        <v>1</v>
      </c>
      <c r="CG35" s="132">
        <f>IF(P35=0,"",IF(CF35=0,"",(CF35/P35)))</f>
        <v>0.125</v>
      </c>
      <c r="CH35" s="133">
        <v>1</v>
      </c>
      <c r="CI35" s="134">
        <f>IFERROR(CH35/CF35,"-")</f>
        <v>1</v>
      </c>
      <c r="CJ35" s="135">
        <v>121000</v>
      </c>
      <c r="CK35" s="136">
        <f>IFERROR(CJ35/CF35,"-")</f>
        <v>121000</v>
      </c>
      <c r="CL35" s="137"/>
      <c r="CM35" s="137"/>
      <c r="CN35" s="137">
        <v>1</v>
      </c>
      <c r="CO35" s="138">
        <v>2</v>
      </c>
      <c r="CP35" s="139">
        <v>141000</v>
      </c>
      <c r="CQ35" s="139">
        <v>121000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131</v>
      </c>
      <c r="C36" s="347"/>
      <c r="D36" s="347" t="s">
        <v>65</v>
      </c>
      <c r="E36" s="347" t="s">
        <v>66</v>
      </c>
      <c r="F36" s="347" t="s">
        <v>67</v>
      </c>
      <c r="G36" s="88"/>
      <c r="H36" s="88" t="s">
        <v>123</v>
      </c>
      <c r="I36" s="88"/>
      <c r="J36" s="330"/>
      <c r="K36" s="79">
        <v>0</v>
      </c>
      <c r="L36" s="79">
        <v>0</v>
      </c>
      <c r="M36" s="79">
        <v>0</v>
      </c>
      <c r="N36" s="89">
        <v>4</v>
      </c>
      <c r="O36" s="90">
        <v>0</v>
      </c>
      <c r="P36" s="91">
        <f>N36+O36</f>
        <v>4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0.75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132</v>
      </c>
      <c r="C37" s="347"/>
      <c r="D37" s="347" t="s">
        <v>109</v>
      </c>
      <c r="E37" s="347" t="s">
        <v>109</v>
      </c>
      <c r="F37" s="347" t="s">
        <v>72</v>
      </c>
      <c r="G37" s="88"/>
      <c r="H37" s="88"/>
      <c r="I37" s="88"/>
      <c r="J37" s="330"/>
      <c r="K37" s="79">
        <v>20</v>
      </c>
      <c r="L37" s="79">
        <v>11</v>
      </c>
      <c r="M37" s="79">
        <v>3</v>
      </c>
      <c r="N37" s="89">
        <v>2</v>
      </c>
      <c r="O37" s="90">
        <v>0</v>
      </c>
      <c r="P37" s="91">
        <f>N37+O37</f>
        <v>2</v>
      </c>
      <c r="Q37" s="80">
        <f>IFERROR(P37/M37,"-")</f>
        <v>0.66666666666667</v>
      </c>
      <c r="R37" s="79">
        <v>1</v>
      </c>
      <c r="S37" s="79">
        <v>0</v>
      </c>
      <c r="T37" s="80">
        <f>IFERROR(R37/(P37),"-")</f>
        <v>0.5</v>
      </c>
      <c r="U37" s="336"/>
      <c r="V37" s="82">
        <v>1</v>
      </c>
      <c r="W37" s="80">
        <f>IF(P37=0,"-",V37/P37)</f>
        <v>0.5</v>
      </c>
      <c r="X37" s="335">
        <v>29000</v>
      </c>
      <c r="Y37" s="336">
        <f>IFERROR(X37/P37,"-")</f>
        <v>14500</v>
      </c>
      <c r="Z37" s="336">
        <f>IFERROR(X37/V37,"-")</f>
        <v>29000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>
        <v>1</v>
      </c>
      <c r="BZ37" s="127">
        <f>IFERROR(BY37/BW37,"-")</f>
        <v>1</v>
      </c>
      <c r="CA37" s="128">
        <v>29000</v>
      </c>
      <c r="CB37" s="129">
        <f>IFERROR(CA37/BW37,"-")</f>
        <v>29000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29000</v>
      </c>
      <c r="CQ37" s="139">
        <v>29000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0.025</v>
      </c>
      <c r="B38" s="347" t="s">
        <v>133</v>
      </c>
      <c r="C38" s="347"/>
      <c r="D38" s="347" t="s">
        <v>120</v>
      </c>
      <c r="E38" s="347" t="s">
        <v>121</v>
      </c>
      <c r="F38" s="347" t="s">
        <v>67</v>
      </c>
      <c r="G38" s="88" t="s">
        <v>134</v>
      </c>
      <c r="H38" s="88" t="s">
        <v>135</v>
      </c>
      <c r="I38" s="88" t="s">
        <v>136</v>
      </c>
      <c r="J38" s="330">
        <v>400000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IFERROR(J38/SUM(N38:O42),"-")</f>
        <v>16000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SUM(X38:X42)-SUM(J38:J42)</f>
        <v>-390000</v>
      </c>
      <c r="AB38" s="83">
        <f>SUM(X38:X42)/SUM(J38:J42)</f>
        <v>0.025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137</v>
      </c>
      <c r="C39" s="347"/>
      <c r="D39" s="347" t="s">
        <v>138</v>
      </c>
      <c r="E39" s="347" t="s">
        <v>139</v>
      </c>
      <c r="F39" s="347" t="s">
        <v>67</v>
      </c>
      <c r="G39" s="88"/>
      <c r="H39" s="88" t="s">
        <v>135</v>
      </c>
      <c r="I39" s="88"/>
      <c r="J39" s="330"/>
      <c r="K39" s="79">
        <v>0</v>
      </c>
      <c r="L39" s="79">
        <v>0</v>
      </c>
      <c r="M39" s="79">
        <v>0</v>
      </c>
      <c r="N39" s="89">
        <v>8</v>
      </c>
      <c r="O39" s="90">
        <v>0</v>
      </c>
      <c r="P39" s="91">
        <f>N39+O39</f>
        <v>8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1</v>
      </c>
      <c r="W39" s="80">
        <f>IF(P39=0,"-",V39/P39)</f>
        <v>0.125</v>
      </c>
      <c r="X39" s="335">
        <v>10000</v>
      </c>
      <c r="Y39" s="336">
        <f>IFERROR(X39/P39,"-")</f>
        <v>1250</v>
      </c>
      <c r="Z39" s="336">
        <f>IFERROR(X39/V39,"-")</f>
        <v>10000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0.375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0.375</v>
      </c>
      <c r="BY39" s="126">
        <v>1</v>
      </c>
      <c r="BZ39" s="127">
        <f>IFERROR(BY39/BW39,"-")</f>
        <v>0.33333333333333</v>
      </c>
      <c r="CA39" s="128">
        <v>10000</v>
      </c>
      <c r="CB39" s="129">
        <f>IFERROR(CA39/BW39,"-")</f>
        <v>3333.3333333333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140</v>
      </c>
      <c r="C40" s="347"/>
      <c r="D40" s="347" t="s">
        <v>129</v>
      </c>
      <c r="E40" s="347" t="s">
        <v>130</v>
      </c>
      <c r="F40" s="347" t="s">
        <v>67</v>
      </c>
      <c r="G40" s="88"/>
      <c r="H40" s="88" t="s">
        <v>135</v>
      </c>
      <c r="I40" s="88"/>
      <c r="J40" s="330"/>
      <c r="K40" s="79">
        <v>0</v>
      </c>
      <c r="L40" s="79">
        <v>0</v>
      </c>
      <c r="M40" s="79">
        <v>0</v>
      </c>
      <c r="N40" s="89">
        <v>12</v>
      </c>
      <c r="O40" s="90">
        <v>0</v>
      </c>
      <c r="P40" s="91">
        <f>N40+O40</f>
        <v>12</v>
      </c>
      <c r="Q40" s="80" t="str">
        <f>IFERROR(P40/M40,"-")</f>
        <v>-</v>
      </c>
      <c r="R40" s="79">
        <v>2</v>
      </c>
      <c r="S40" s="79">
        <v>1</v>
      </c>
      <c r="T40" s="80">
        <f>IFERROR(R40/(P40),"-")</f>
        <v>0.16666666666667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0.083333333333333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0.083333333333333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7</v>
      </c>
      <c r="BO40" s="118">
        <f>IF(P40=0,"",IF(BN40=0,"",(BN40/P40)))</f>
        <v>0.58333333333333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0.083333333333333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2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141</v>
      </c>
      <c r="C41" s="347"/>
      <c r="D41" s="347" t="s">
        <v>126</v>
      </c>
      <c r="E41" s="347" t="s">
        <v>127</v>
      </c>
      <c r="F41" s="347" t="s">
        <v>67</v>
      </c>
      <c r="G41" s="88"/>
      <c r="H41" s="88" t="s">
        <v>135</v>
      </c>
      <c r="I41" s="88"/>
      <c r="J41" s="330"/>
      <c r="K41" s="79">
        <v>0</v>
      </c>
      <c r="L41" s="79">
        <v>0</v>
      </c>
      <c r="M41" s="79">
        <v>0</v>
      </c>
      <c r="N41" s="89">
        <v>3</v>
      </c>
      <c r="O41" s="90">
        <v>0</v>
      </c>
      <c r="P41" s="91">
        <f>N41+O41</f>
        <v>3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142</v>
      </c>
      <c r="C42" s="347"/>
      <c r="D42" s="347" t="s">
        <v>109</v>
      </c>
      <c r="E42" s="347" t="s">
        <v>109</v>
      </c>
      <c r="F42" s="347" t="s">
        <v>72</v>
      </c>
      <c r="G42" s="88"/>
      <c r="H42" s="88"/>
      <c r="I42" s="88"/>
      <c r="J42" s="330"/>
      <c r="K42" s="79">
        <v>43</v>
      </c>
      <c r="L42" s="79">
        <v>17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0.17525</v>
      </c>
      <c r="B43" s="347" t="s">
        <v>143</v>
      </c>
      <c r="C43" s="347"/>
      <c r="D43" s="347" t="s">
        <v>120</v>
      </c>
      <c r="E43" s="347" t="s">
        <v>121</v>
      </c>
      <c r="F43" s="347" t="s">
        <v>67</v>
      </c>
      <c r="G43" s="88" t="s">
        <v>144</v>
      </c>
      <c r="H43" s="88" t="s">
        <v>145</v>
      </c>
      <c r="I43" s="88" t="s">
        <v>146</v>
      </c>
      <c r="J43" s="330">
        <v>400000</v>
      </c>
      <c r="K43" s="79">
        <v>0</v>
      </c>
      <c r="L43" s="79">
        <v>0</v>
      </c>
      <c r="M43" s="79">
        <v>0</v>
      </c>
      <c r="N43" s="89">
        <v>5</v>
      </c>
      <c r="O43" s="90">
        <v>0</v>
      </c>
      <c r="P43" s="91">
        <f>N43+O43</f>
        <v>5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>
        <f>IFERROR(J43/SUM(N43:O49),"-")</f>
        <v>11111.111111111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SUM(X43:X49)-SUM(J43:J49)</f>
        <v>-329900</v>
      </c>
      <c r="AB43" s="83">
        <f>SUM(X43:X49)/SUM(J43:J49)</f>
        <v>0.17525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0.6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147</v>
      </c>
      <c r="C44" s="347"/>
      <c r="D44" s="347" t="s">
        <v>129</v>
      </c>
      <c r="E44" s="347" t="s">
        <v>130</v>
      </c>
      <c r="F44" s="347" t="s">
        <v>67</v>
      </c>
      <c r="G44" s="88"/>
      <c r="H44" s="88" t="s">
        <v>145</v>
      </c>
      <c r="I44" s="88"/>
      <c r="J44" s="330"/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148</v>
      </c>
      <c r="C45" s="347"/>
      <c r="D45" s="347" t="s">
        <v>149</v>
      </c>
      <c r="E45" s="347" t="s">
        <v>150</v>
      </c>
      <c r="F45" s="347" t="s">
        <v>67</v>
      </c>
      <c r="G45" s="88"/>
      <c r="H45" s="88" t="s">
        <v>145</v>
      </c>
      <c r="I45" s="88"/>
      <c r="J45" s="330"/>
      <c r="K45" s="79">
        <v>0</v>
      </c>
      <c r="L45" s="79">
        <v>0</v>
      </c>
      <c r="M45" s="79">
        <v>0</v>
      </c>
      <c r="N45" s="89">
        <v>5</v>
      </c>
      <c r="O45" s="90">
        <v>0</v>
      </c>
      <c r="P45" s="91">
        <f>N45+O45</f>
        <v>5</v>
      </c>
      <c r="Q45" s="80" t="str">
        <f>IFERROR(P45/M45,"-")</f>
        <v>-</v>
      </c>
      <c r="R45" s="79">
        <v>0</v>
      </c>
      <c r="S45" s="79">
        <v>2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0.2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4</v>
      </c>
      <c r="BX45" s="125">
        <f>IF(P45=0,"",IF(BW45=0,"",(BW45/P45)))</f>
        <v>0.8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151</v>
      </c>
      <c r="C46" s="347"/>
      <c r="D46" s="347" t="s">
        <v>152</v>
      </c>
      <c r="E46" s="347" t="s">
        <v>153</v>
      </c>
      <c r="F46" s="347" t="s">
        <v>67</v>
      </c>
      <c r="G46" s="88"/>
      <c r="H46" s="88" t="s">
        <v>145</v>
      </c>
      <c r="I46" s="88"/>
      <c r="J46" s="330"/>
      <c r="K46" s="79">
        <v>0</v>
      </c>
      <c r="L46" s="79">
        <v>0</v>
      </c>
      <c r="M46" s="79">
        <v>0</v>
      </c>
      <c r="N46" s="89">
        <v>3</v>
      </c>
      <c r="O46" s="90">
        <v>0</v>
      </c>
      <c r="P46" s="91">
        <f>N46+O46</f>
        <v>3</v>
      </c>
      <c r="Q46" s="80" t="str">
        <f>IFERROR(P46/M46,"-")</f>
        <v>-</v>
      </c>
      <c r="R46" s="79">
        <v>0</v>
      </c>
      <c r="S46" s="79">
        <v>2</v>
      </c>
      <c r="T46" s="80">
        <f>IFERROR(R46/(P46),"-")</f>
        <v>0</v>
      </c>
      <c r="U46" s="336"/>
      <c r="V46" s="82">
        <v>1</v>
      </c>
      <c r="W46" s="80">
        <f>IF(P46=0,"-",V46/P46)</f>
        <v>0.33333333333333</v>
      </c>
      <c r="X46" s="335">
        <v>20000</v>
      </c>
      <c r="Y46" s="336">
        <f>IFERROR(X46/P46,"-")</f>
        <v>6666.6666666667</v>
      </c>
      <c r="Z46" s="336">
        <f>IFERROR(X46/V46,"-")</f>
        <v>20000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>
        <v>1</v>
      </c>
      <c r="BQ46" s="120">
        <f>IFERROR(BP46/BN46,"-")</f>
        <v>1</v>
      </c>
      <c r="BR46" s="121">
        <v>20000</v>
      </c>
      <c r="BS46" s="122">
        <f>IFERROR(BR46/BN46,"-")</f>
        <v>20000</v>
      </c>
      <c r="BT46" s="123"/>
      <c r="BU46" s="123">
        <v>1</v>
      </c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1</v>
      </c>
      <c r="CG46" s="132">
        <f>IF(P46=0,"",IF(CF46=0,"",(CF46/P46)))</f>
        <v>0.33333333333333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1</v>
      </c>
      <c r="CP46" s="139">
        <v>20000</v>
      </c>
      <c r="CQ46" s="139">
        <v>20000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116</v>
      </c>
      <c r="E47" s="347" t="s">
        <v>117</v>
      </c>
      <c r="F47" s="347" t="s">
        <v>67</v>
      </c>
      <c r="G47" s="88"/>
      <c r="H47" s="88" t="s">
        <v>145</v>
      </c>
      <c r="I47" s="88"/>
      <c r="J47" s="330"/>
      <c r="K47" s="79">
        <v>0</v>
      </c>
      <c r="L47" s="79">
        <v>0</v>
      </c>
      <c r="M47" s="79">
        <v>0</v>
      </c>
      <c r="N47" s="89">
        <v>7</v>
      </c>
      <c r="O47" s="90">
        <v>0</v>
      </c>
      <c r="P47" s="91">
        <f>N47+O47</f>
        <v>7</v>
      </c>
      <c r="Q47" s="80" t="str">
        <f>IFERROR(P47/M47,"-")</f>
        <v>-</v>
      </c>
      <c r="R47" s="79">
        <v>0</v>
      </c>
      <c r="S47" s="79">
        <v>2</v>
      </c>
      <c r="T47" s="80">
        <f>IFERROR(R47/(P47),"-")</f>
        <v>0</v>
      </c>
      <c r="U47" s="336"/>
      <c r="V47" s="82">
        <v>1</v>
      </c>
      <c r="W47" s="80">
        <f>IF(P47=0,"-",V47/P47)</f>
        <v>0.14285714285714</v>
      </c>
      <c r="X47" s="335">
        <v>3000</v>
      </c>
      <c r="Y47" s="336">
        <f>IFERROR(X47/P47,"-")</f>
        <v>428.57142857143</v>
      </c>
      <c r="Z47" s="336">
        <f>IFERROR(X47/V47,"-")</f>
        <v>3000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0.28571428571429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0.28571428571429</v>
      </c>
      <c r="BP47" s="119">
        <v>1</v>
      </c>
      <c r="BQ47" s="120">
        <f>IFERROR(BP47/BN47,"-")</f>
        <v>0.5</v>
      </c>
      <c r="BR47" s="121">
        <v>3000</v>
      </c>
      <c r="BS47" s="122">
        <f>IFERROR(BR47/BN47,"-")</f>
        <v>1500</v>
      </c>
      <c r="BT47" s="123">
        <v>1</v>
      </c>
      <c r="BU47" s="123"/>
      <c r="BV47" s="123"/>
      <c r="BW47" s="124">
        <v>3</v>
      </c>
      <c r="BX47" s="125">
        <f>IF(P47=0,"",IF(BW47=0,"",(BW47/P47)))</f>
        <v>0.42857142857143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155</v>
      </c>
      <c r="C48" s="347"/>
      <c r="D48" s="347" t="s">
        <v>103</v>
      </c>
      <c r="E48" s="347" t="s">
        <v>104</v>
      </c>
      <c r="F48" s="347" t="s">
        <v>67</v>
      </c>
      <c r="G48" s="88"/>
      <c r="H48" s="88" t="s">
        <v>145</v>
      </c>
      <c r="I48" s="88"/>
      <c r="J48" s="330"/>
      <c r="K48" s="79">
        <v>0</v>
      </c>
      <c r="L48" s="79">
        <v>0</v>
      </c>
      <c r="M48" s="79">
        <v>0</v>
      </c>
      <c r="N48" s="89">
        <v>6</v>
      </c>
      <c r="O48" s="90">
        <v>0</v>
      </c>
      <c r="P48" s="91">
        <f>N48+O48</f>
        <v>6</v>
      </c>
      <c r="Q48" s="80" t="str">
        <f>IFERROR(P48/M48,"-")</f>
        <v>-</v>
      </c>
      <c r="R48" s="79">
        <v>1</v>
      </c>
      <c r="S48" s="79">
        <v>1</v>
      </c>
      <c r="T48" s="80">
        <f>IFERROR(R48/(P48),"-")</f>
        <v>0.16666666666667</v>
      </c>
      <c r="U48" s="336"/>
      <c r="V48" s="82">
        <v>1</v>
      </c>
      <c r="W48" s="80">
        <f>IF(P48=0,"-",V48/P48)</f>
        <v>0.16666666666667</v>
      </c>
      <c r="X48" s="335">
        <v>6000</v>
      </c>
      <c r="Y48" s="336">
        <f>IFERROR(X48/P48,"-")</f>
        <v>1000</v>
      </c>
      <c r="Z48" s="336">
        <f>IFERROR(X48/V48,"-")</f>
        <v>6000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0.66666666666667</v>
      </c>
      <c r="BY48" s="126">
        <v>1</v>
      </c>
      <c r="BZ48" s="127">
        <f>IFERROR(BY48/BW48,"-")</f>
        <v>0.25</v>
      </c>
      <c r="CA48" s="128">
        <v>6000</v>
      </c>
      <c r="CB48" s="129">
        <f>IFERROR(CA48/BW48,"-")</f>
        <v>1500</v>
      </c>
      <c r="CC48" s="130"/>
      <c r="CD48" s="130">
        <v>1</v>
      </c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6000</v>
      </c>
      <c r="CQ48" s="139">
        <v>6000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156</v>
      </c>
      <c r="C49" s="347"/>
      <c r="D49" s="347" t="s">
        <v>109</v>
      </c>
      <c r="E49" s="347" t="s">
        <v>109</v>
      </c>
      <c r="F49" s="347" t="s">
        <v>72</v>
      </c>
      <c r="G49" s="88"/>
      <c r="H49" s="88"/>
      <c r="I49" s="88"/>
      <c r="J49" s="330"/>
      <c r="K49" s="79">
        <v>43</v>
      </c>
      <c r="L49" s="79">
        <v>34</v>
      </c>
      <c r="M49" s="79">
        <v>24</v>
      </c>
      <c r="N49" s="89">
        <v>7</v>
      </c>
      <c r="O49" s="90">
        <v>0</v>
      </c>
      <c r="P49" s="91">
        <f>N49+O49</f>
        <v>7</v>
      </c>
      <c r="Q49" s="80">
        <f>IFERROR(P49/M49,"-")</f>
        <v>0.29166666666667</v>
      </c>
      <c r="R49" s="79">
        <v>3</v>
      </c>
      <c r="S49" s="79">
        <v>2</v>
      </c>
      <c r="T49" s="80">
        <f>IFERROR(R49/(P49),"-")</f>
        <v>0.42857142857143</v>
      </c>
      <c r="U49" s="336"/>
      <c r="V49" s="82">
        <v>5</v>
      </c>
      <c r="W49" s="80">
        <f>IF(P49=0,"-",V49/P49)</f>
        <v>0.71428571428571</v>
      </c>
      <c r="X49" s="335">
        <v>41100</v>
      </c>
      <c r="Y49" s="336">
        <f>IFERROR(X49/P49,"-")</f>
        <v>5871.4285714286</v>
      </c>
      <c r="Z49" s="336">
        <f>IFERROR(X49/V49,"-")</f>
        <v>8220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0.14285714285714</v>
      </c>
      <c r="BP49" s="119">
        <v>1</v>
      </c>
      <c r="BQ49" s="120">
        <f>IFERROR(BP49/BN49,"-")</f>
        <v>1</v>
      </c>
      <c r="BR49" s="121">
        <v>2500</v>
      </c>
      <c r="BS49" s="122">
        <f>IFERROR(BR49/BN49,"-")</f>
        <v>2500</v>
      </c>
      <c r="BT49" s="123">
        <v>1</v>
      </c>
      <c r="BU49" s="123"/>
      <c r="BV49" s="123"/>
      <c r="BW49" s="124">
        <v>5</v>
      </c>
      <c r="BX49" s="125">
        <f>IF(P49=0,"",IF(BW49=0,"",(BW49/P49)))</f>
        <v>0.71428571428571</v>
      </c>
      <c r="BY49" s="126">
        <v>3</v>
      </c>
      <c r="BZ49" s="127">
        <f>IFERROR(BY49/BW49,"-")</f>
        <v>0.6</v>
      </c>
      <c r="CA49" s="128">
        <v>35600</v>
      </c>
      <c r="CB49" s="129">
        <f>IFERROR(CA49/BW49,"-")</f>
        <v>7120</v>
      </c>
      <c r="CC49" s="130">
        <v>1</v>
      </c>
      <c r="CD49" s="130">
        <v>1</v>
      </c>
      <c r="CE49" s="130">
        <v>1</v>
      </c>
      <c r="CF49" s="131">
        <v>1</v>
      </c>
      <c r="CG49" s="132">
        <f>IF(P49=0,"",IF(CF49=0,"",(CF49/P49)))</f>
        <v>0.14285714285714</v>
      </c>
      <c r="CH49" s="133">
        <v>1</v>
      </c>
      <c r="CI49" s="134">
        <f>IFERROR(CH49/CF49,"-")</f>
        <v>1</v>
      </c>
      <c r="CJ49" s="135">
        <v>3000</v>
      </c>
      <c r="CK49" s="136">
        <f>IFERROR(CJ49/CF49,"-")</f>
        <v>3000</v>
      </c>
      <c r="CL49" s="137">
        <v>1</v>
      </c>
      <c r="CM49" s="137"/>
      <c r="CN49" s="137"/>
      <c r="CO49" s="138">
        <v>5</v>
      </c>
      <c r="CP49" s="139">
        <v>41100</v>
      </c>
      <c r="CQ49" s="139">
        <v>20000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0.63846153846154</v>
      </c>
      <c r="B50" s="347" t="s">
        <v>157</v>
      </c>
      <c r="C50" s="347"/>
      <c r="D50" s="347" t="s">
        <v>120</v>
      </c>
      <c r="E50" s="347" t="s">
        <v>121</v>
      </c>
      <c r="F50" s="347" t="s">
        <v>67</v>
      </c>
      <c r="G50" s="88" t="s">
        <v>158</v>
      </c>
      <c r="H50" s="88" t="s">
        <v>159</v>
      </c>
      <c r="I50" s="88" t="s">
        <v>160</v>
      </c>
      <c r="J50" s="330">
        <v>260000</v>
      </c>
      <c r="K50" s="79">
        <v>0</v>
      </c>
      <c r="L50" s="79">
        <v>0</v>
      </c>
      <c r="M50" s="79">
        <v>0</v>
      </c>
      <c r="N50" s="89">
        <v>3</v>
      </c>
      <c r="O50" s="90">
        <v>0</v>
      </c>
      <c r="P50" s="91">
        <f>N50+O50</f>
        <v>3</v>
      </c>
      <c r="Q50" s="80" t="str">
        <f>IFERROR(P50/M50,"-")</f>
        <v>-</v>
      </c>
      <c r="R50" s="79">
        <v>1</v>
      </c>
      <c r="S50" s="79">
        <v>0</v>
      </c>
      <c r="T50" s="80">
        <f>IFERROR(R50/(P50),"-")</f>
        <v>0.33333333333333</v>
      </c>
      <c r="U50" s="336">
        <f>IFERROR(J50/SUM(N50:O53),"-")</f>
        <v>11818.181818182</v>
      </c>
      <c r="V50" s="82">
        <v>2</v>
      </c>
      <c r="W50" s="80">
        <f>IF(P50=0,"-",V50/P50)</f>
        <v>0.66666666666667</v>
      </c>
      <c r="X50" s="335">
        <v>161000</v>
      </c>
      <c r="Y50" s="336">
        <f>IFERROR(X50/P50,"-")</f>
        <v>53666.666666667</v>
      </c>
      <c r="Z50" s="336">
        <f>IFERROR(X50/V50,"-")</f>
        <v>80500</v>
      </c>
      <c r="AA50" s="330">
        <f>SUM(X50:X53)-SUM(J50:J53)</f>
        <v>-94000</v>
      </c>
      <c r="AB50" s="83">
        <f>SUM(X50:X53)/SUM(J50:J53)</f>
        <v>0.63846153846154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0.66666666666667</v>
      </c>
      <c r="BP50" s="119">
        <v>2</v>
      </c>
      <c r="BQ50" s="120">
        <f>IFERROR(BP50/BN50,"-")</f>
        <v>1</v>
      </c>
      <c r="BR50" s="121">
        <v>161000</v>
      </c>
      <c r="BS50" s="122">
        <f>IFERROR(BR50/BN50,"-")</f>
        <v>80500</v>
      </c>
      <c r="BT50" s="123"/>
      <c r="BU50" s="123"/>
      <c r="BV50" s="123">
        <v>2</v>
      </c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161000</v>
      </c>
      <c r="CQ50" s="139">
        <v>142000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/>
      <c r="B51" s="347" t="s">
        <v>161</v>
      </c>
      <c r="C51" s="347"/>
      <c r="D51" s="347" t="s">
        <v>129</v>
      </c>
      <c r="E51" s="347" t="s">
        <v>130</v>
      </c>
      <c r="F51" s="347" t="s">
        <v>67</v>
      </c>
      <c r="G51" s="88"/>
      <c r="H51" s="88" t="s">
        <v>159</v>
      </c>
      <c r="I51" s="88" t="s">
        <v>162</v>
      </c>
      <c r="J51" s="330"/>
      <c r="K51" s="79">
        <v>0</v>
      </c>
      <c r="L51" s="79">
        <v>0</v>
      </c>
      <c r="M51" s="79">
        <v>0</v>
      </c>
      <c r="N51" s="89">
        <v>7</v>
      </c>
      <c r="O51" s="90">
        <v>0</v>
      </c>
      <c r="P51" s="91">
        <f>N51+O51</f>
        <v>7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0.14285714285714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>
        <v>1</v>
      </c>
      <c r="AW51" s="105">
        <f>IF(P51=0,"",IF(AV51=0,"",(AV51/P51)))</f>
        <v>0.14285714285714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4</v>
      </c>
      <c r="BO51" s="118">
        <f>IF(P51=0,"",IF(BN51=0,"",(BN51/P51)))</f>
        <v>0.57142857142857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0.14285714285714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163</v>
      </c>
      <c r="C52" s="347"/>
      <c r="D52" s="347" t="s">
        <v>138</v>
      </c>
      <c r="E52" s="347" t="s">
        <v>139</v>
      </c>
      <c r="F52" s="347" t="s">
        <v>67</v>
      </c>
      <c r="G52" s="88"/>
      <c r="H52" s="88" t="s">
        <v>159</v>
      </c>
      <c r="I52" s="88" t="s">
        <v>164</v>
      </c>
      <c r="J52" s="330"/>
      <c r="K52" s="79">
        <v>0</v>
      </c>
      <c r="L52" s="79">
        <v>0</v>
      </c>
      <c r="M52" s="79">
        <v>0</v>
      </c>
      <c r="N52" s="89">
        <v>10</v>
      </c>
      <c r="O52" s="90">
        <v>0</v>
      </c>
      <c r="P52" s="91">
        <f>N52+O52</f>
        <v>10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1</v>
      </c>
      <c r="W52" s="80">
        <f>IF(P52=0,"-",V52/P52)</f>
        <v>0.1</v>
      </c>
      <c r="X52" s="335">
        <v>5000</v>
      </c>
      <c r="Y52" s="336">
        <f>IFERROR(X52/P52,"-")</f>
        <v>500</v>
      </c>
      <c r="Z52" s="336">
        <f>IFERROR(X52/V52,"-")</f>
        <v>5000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4</v>
      </c>
      <c r="BO52" s="118">
        <f>IF(P52=0,"",IF(BN52=0,"",(BN52/P52)))</f>
        <v>0.4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4</v>
      </c>
      <c r="BX52" s="125">
        <f>IF(P52=0,"",IF(BW52=0,"",(BW52/P52)))</f>
        <v>0.4</v>
      </c>
      <c r="BY52" s="126">
        <v>1</v>
      </c>
      <c r="BZ52" s="127">
        <f>IFERROR(BY52/BW52,"-")</f>
        <v>0.25</v>
      </c>
      <c r="CA52" s="128">
        <v>5000</v>
      </c>
      <c r="CB52" s="129">
        <f>IFERROR(CA52/BW52,"-")</f>
        <v>1250</v>
      </c>
      <c r="CC52" s="130">
        <v>1</v>
      </c>
      <c r="CD52" s="130"/>
      <c r="CE52" s="130"/>
      <c r="CF52" s="131">
        <v>1</v>
      </c>
      <c r="CG52" s="132">
        <f>IF(P52=0,"",IF(CF52=0,"",(CF52/P52)))</f>
        <v>0.1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5000</v>
      </c>
      <c r="CQ52" s="139">
        <v>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165</v>
      </c>
      <c r="C53" s="347"/>
      <c r="D53" s="347" t="s">
        <v>109</v>
      </c>
      <c r="E53" s="347" t="s">
        <v>109</v>
      </c>
      <c r="F53" s="347" t="s">
        <v>72</v>
      </c>
      <c r="G53" s="88"/>
      <c r="H53" s="88"/>
      <c r="I53" s="88"/>
      <c r="J53" s="330"/>
      <c r="K53" s="79">
        <v>34</v>
      </c>
      <c r="L53" s="79">
        <v>20</v>
      </c>
      <c r="M53" s="79">
        <v>7</v>
      </c>
      <c r="N53" s="89">
        <v>2</v>
      </c>
      <c r="O53" s="90">
        <v>0</v>
      </c>
      <c r="P53" s="91">
        <f>N53+O53</f>
        <v>2</v>
      </c>
      <c r="Q53" s="80">
        <f>IFERROR(P53/M53,"-")</f>
        <v>0.28571428571429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2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347" t="s">
        <v>166</v>
      </c>
      <c r="C54" s="347"/>
      <c r="D54" s="347" t="s">
        <v>167</v>
      </c>
      <c r="E54" s="347" t="s">
        <v>150</v>
      </c>
      <c r="F54" s="347" t="s">
        <v>67</v>
      </c>
      <c r="G54" s="88" t="s">
        <v>168</v>
      </c>
      <c r="H54" s="88" t="s">
        <v>169</v>
      </c>
      <c r="I54" s="348" t="s">
        <v>170</v>
      </c>
      <c r="J54" s="330">
        <v>120000</v>
      </c>
      <c r="K54" s="79">
        <v>0</v>
      </c>
      <c r="L54" s="79">
        <v>0</v>
      </c>
      <c r="M54" s="79">
        <v>0</v>
      </c>
      <c r="N54" s="89">
        <v>10</v>
      </c>
      <c r="O54" s="90">
        <v>0</v>
      </c>
      <c r="P54" s="91">
        <f>N54+O54</f>
        <v>10</v>
      </c>
      <c r="Q54" s="80" t="str">
        <f>IFERROR(P54/M54,"-")</f>
        <v>-</v>
      </c>
      <c r="R54" s="79">
        <v>1</v>
      </c>
      <c r="S54" s="79">
        <v>0</v>
      </c>
      <c r="T54" s="80">
        <f>IFERROR(R54/(P54),"-")</f>
        <v>0.1</v>
      </c>
      <c r="U54" s="336">
        <f>IFERROR(J54/SUM(N54:O55),"-")</f>
        <v>10909.090909091</v>
      </c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>
        <f>SUM(X54:X55)-SUM(J54:J55)</f>
        <v>-120000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3</v>
      </c>
      <c r="BF54" s="111">
        <f>IF(P54=0,"",IF(BE54=0,"",(BE54/P54)))</f>
        <v>0.3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5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1</v>
      </c>
      <c r="CG54" s="132">
        <f>IF(P54=0,"",IF(CF54=0,"",(CF54/P54)))</f>
        <v>0.1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171</v>
      </c>
      <c r="C55" s="347"/>
      <c r="D55" s="347" t="s">
        <v>167</v>
      </c>
      <c r="E55" s="347" t="s">
        <v>150</v>
      </c>
      <c r="F55" s="347" t="s">
        <v>72</v>
      </c>
      <c r="G55" s="88"/>
      <c r="H55" s="88"/>
      <c r="I55" s="88"/>
      <c r="J55" s="330"/>
      <c r="K55" s="79">
        <v>16</v>
      </c>
      <c r="L55" s="79">
        <v>12</v>
      </c>
      <c r="M55" s="79">
        <v>9</v>
      </c>
      <c r="N55" s="89">
        <v>1</v>
      </c>
      <c r="O55" s="90">
        <v>0</v>
      </c>
      <c r="P55" s="91">
        <f>N55+O55</f>
        <v>1</v>
      </c>
      <c r="Q55" s="80">
        <f>IFERROR(P55/M55,"-")</f>
        <v>0.11111111111111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4.6866666666667</v>
      </c>
      <c r="B56" s="347" t="s">
        <v>172</v>
      </c>
      <c r="C56" s="347"/>
      <c r="D56" s="347" t="s">
        <v>106</v>
      </c>
      <c r="E56" s="347" t="s">
        <v>107</v>
      </c>
      <c r="F56" s="347" t="s">
        <v>67</v>
      </c>
      <c r="G56" s="88" t="s">
        <v>134</v>
      </c>
      <c r="H56" s="88" t="s">
        <v>169</v>
      </c>
      <c r="I56" s="349" t="s">
        <v>173</v>
      </c>
      <c r="J56" s="330">
        <v>150000</v>
      </c>
      <c r="K56" s="79">
        <v>0</v>
      </c>
      <c r="L56" s="79">
        <v>0</v>
      </c>
      <c r="M56" s="79">
        <v>0</v>
      </c>
      <c r="N56" s="89">
        <v>13</v>
      </c>
      <c r="O56" s="90">
        <v>0</v>
      </c>
      <c r="P56" s="91">
        <f>N56+O56</f>
        <v>13</v>
      </c>
      <c r="Q56" s="80" t="str">
        <f>IFERROR(P56/M56,"-")</f>
        <v>-</v>
      </c>
      <c r="R56" s="79">
        <v>1</v>
      </c>
      <c r="S56" s="79">
        <v>2</v>
      </c>
      <c r="T56" s="80">
        <f>IFERROR(R56/(P56),"-")</f>
        <v>0.076923076923077</v>
      </c>
      <c r="U56" s="336">
        <f>IFERROR(J56/SUM(N56:O57),"-")</f>
        <v>10714.285714286</v>
      </c>
      <c r="V56" s="82">
        <v>3</v>
      </c>
      <c r="W56" s="80">
        <f>IF(P56=0,"-",V56/P56)</f>
        <v>0.23076923076923</v>
      </c>
      <c r="X56" s="335">
        <v>703000</v>
      </c>
      <c r="Y56" s="336">
        <f>IFERROR(X56/P56,"-")</f>
        <v>54076.923076923</v>
      </c>
      <c r="Z56" s="336">
        <f>IFERROR(X56/V56,"-")</f>
        <v>234333.33333333</v>
      </c>
      <c r="AA56" s="330">
        <f>SUM(X56:X57)-SUM(J56:J57)</f>
        <v>553000</v>
      </c>
      <c r="AB56" s="83">
        <f>SUM(X56:X57)/SUM(J56:J57)</f>
        <v>4.6866666666667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3</v>
      </c>
      <c r="BF56" s="111">
        <f>IF(P56=0,"",IF(BE56=0,"",(BE56/P56)))</f>
        <v>0.23076923076923</v>
      </c>
      <c r="BG56" s="110">
        <v>1</v>
      </c>
      <c r="BH56" s="112">
        <f>IFERROR(BG56/BE56,"-")</f>
        <v>0.33333333333333</v>
      </c>
      <c r="BI56" s="113">
        <v>11000</v>
      </c>
      <c r="BJ56" s="114">
        <f>IFERROR(BI56/BE56,"-")</f>
        <v>3666.6666666667</v>
      </c>
      <c r="BK56" s="115"/>
      <c r="BL56" s="115"/>
      <c r="BM56" s="115">
        <v>1</v>
      </c>
      <c r="BN56" s="117">
        <v>6</v>
      </c>
      <c r="BO56" s="118">
        <f>IF(P56=0,"",IF(BN56=0,"",(BN56/P56)))</f>
        <v>0.46153846153846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0.15384615384615</v>
      </c>
      <c r="BY56" s="126">
        <v>1</v>
      </c>
      <c r="BZ56" s="127">
        <f>IFERROR(BY56/BW56,"-")</f>
        <v>0.5</v>
      </c>
      <c r="CA56" s="128">
        <v>687000</v>
      </c>
      <c r="CB56" s="129">
        <f>IFERROR(CA56/BW56,"-")</f>
        <v>343500</v>
      </c>
      <c r="CC56" s="130"/>
      <c r="CD56" s="130"/>
      <c r="CE56" s="130">
        <v>1</v>
      </c>
      <c r="CF56" s="131">
        <v>2</v>
      </c>
      <c r="CG56" s="132">
        <f>IF(P56=0,"",IF(CF56=0,"",(CF56/P56)))</f>
        <v>0.15384615384615</v>
      </c>
      <c r="CH56" s="133">
        <v>1</v>
      </c>
      <c r="CI56" s="134">
        <f>IFERROR(CH56/CF56,"-")</f>
        <v>0.5</v>
      </c>
      <c r="CJ56" s="135">
        <v>5000</v>
      </c>
      <c r="CK56" s="136">
        <f>IFERROR(CJ56/CF56,"-")</f>
        <v>2500</v>
      </c>
      <c r="CL56" s="137">
        <v>1</v>
      </c>
      <c r="CM56" s="137"/>
      <c r="CN56" s="137"/>
      <c r="CO56" s="138">
        <v>3</v>
      </c>
      <c r="CP56" s="139">
        <v>703000</v>
      </c>
      <c r="CQ56" s="139">
        <v>687000</v>
      </c>
      <c r="CR56" s="139"/>
      <c r="CS56" s="140" t="str">
        <f>IF(AND(CQ56=0,CR56=0),"",IF(AND(CQ56&lt;=100000,CR56&lt;=100000),"",IF(CQ56/CP56&gt;0.7,"男高",IF(CR56/CP56&gt;0.7,"女高",""))))</f>
        <v>男高</v>
      </c>
    </row>
    <row r="57" spans="1:98">
      <c r="A57" s="78"/>
      <c r="B57" s="347" t="s">
        <v>174</v>
      </c>
      <c r="C57" s="347"/>
      <c r="D57" s="347" t="s">
        <v>106</v>
      </c>
      <c r="E57" s="347" t="s">
        <v>107</v>
      </c>
      <c r="F57" s="347" t="s">
        <v>72</v>
      </c>
      <c r="G57" s="88"/>
      <c r="H57" s="88"/>
      <c r="I57" s="88"/>
      <c r="J57" s="330"/>
      <c r="K57" s="79">
        <v>22</v>
      </c>
      <c r="L57" s="79">
        <v>12</v>
      </c>
      <c r="M57" s="79">
        <v>8</v>
      </c>
      <c r="N57" s="89">
        <v>1</v>
      </c>
      <c r="O57" s="90">
        <v>0</v>
      </c>
      <c r="P57" s="91">
        <f>N57+O57</f>
        <v>1</v>
      </c>
      <c r="Q57" s="80">
        <f>IFERROR(P57/M57,"-")</f>
        <v>0.125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1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0.02</v>
      </c>
      <c r="B58" s="347" t="s">
        <v>175</v>
      </c>
      <c r="C58" s="347"/>
      <c r="D58" s="347" t="s">
        <v>103</v>
      </c>
      <c r="E58" s="347" t="s">
        <v>104</v>
      </c>
      <c r="F58" s="347" t="s">
        <v>67</v>
      </c>
      <c r="G58" s="88" t="s">
        <v>68</v>
      </c>
      <c r="H58" s="88" t="s">
        <v>176</v>
      </c>
      <c r="I58" s="348" t="s">
        <v>177</v>
      </c>
      <c r="J58" s="330">
        <v>150000</v>
      </c>
      <c r="K58" s="79">
        <v>0</v>
      </c>
      <c r="L58" s="79">
        <v>0</v>
      </c>
      <c r="M58" s="79">
        <v>0</v>
      </c>
      <c r="N58" s="89">
        <v>15</v>
      </c>
      <c r="O58" s="90">
        <v>0</v>
      </c>
      <c r="P58" s="91">
        <f>N58+O58</f>
        <v>15</v>
      </c>
      <c r="Q58" s="80" t="str">
        <f>IFERROR(P58/M58,"-")</f>
        <v>-</v>
      </c>
      <c r="R58" s="79">
        <v>0</v>
      </c>
      <c r="S58" s="79">
        <v>1</v>
      </c>
      <c r="T58" s="80">
        <f>IFERROR(R58/(P58),"-")</f>
        <v>0</v>
      </c>
      <c r="U58" s="336">
        <f>IFERROR(J58/SUM(N58:O59),"-")</f>
        <v>7894.7368421053</v>
      </c>
      <c r="V58" s="82">
        <v>1</v>
      </c>
      <c r="W58" s="80">
        <f>IF(P58=0,"-",V58/P58)</f>
        <v>0.066666666666667</v>
      </c>
      <c r="X58" s="335">
        <v>3000</v>
      </c>
      <c r="Y58" s="336">
        <f>IFERROR(X58/P58,"-")</f>
        <v>200</v>
      </c>
      <c r="Z58" s="336">
        <f>IFERROR(X58/V58,"-")</f>
        <v>3000</v>
      </c>
      <c r="AA58" s="330">
        <f>SUM(X58:X59)-SUM(J58:J59)</f>
        <v>-147000</v>
      </c>
      <c r="AB58" s="83">
        <f>SUM(X58:X59)/SUM(J58:J59)</f>
        <v>0.02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3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4</v>
      </c>
      <c r="BF58" s="111">
        <f>IF(P58=0,"",IF(BE58=0,"",(BE58/P58)))</f>
        <v>0.26666666666667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5</v>
      </c>
      <c r="BO58" s="118">
        <f>IF(P58=0,"",IF(BN58=0,"",(BN58/P58)))</f>
        <v>0.33333333333333</v>
      </c>
      <c r="BP58" s="119">
        <v>1</v>
      </c>
      <c r="BQ58" s="120">
        <f>IFERROR(BP58/BN58,"-")</f>
        <v>0.2</v>
      </c>
      <c r="BR58" s="121">
        <v>3000</v>
      </c>
      <c r="BS58" s="122">
        <f>IFERROR(BR58/BN58,"-")</f>
        <v>600</v>
      </c>
      <c r="BT58" s="123">
        <v>1</v>
      </c>
      <c r="BU58" s="123"/>
      <c r="BV58" s="123"/>
      <c r="BW58" s="124">
        <v>1</v>
      </c>
      <c r="BX58" s="125">
        <f>IF(P58=0,"",IF(BW58=0,"",(BW58/P58)))</f>
        <v>0.066666666666667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2</v>
      </c>
      <c r="CG58" s="132">
        <f>IF(P58=0,"",IF(CF58=0,"",(CF58/P58)))</f>
        <v>0.13333333333333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178</v>
      </c>
      <c r="C59" s="347"/>
      <c r="D59" s="347" t="s">
        <v>103</v>
      </c>
      <c r="E59" s="347" t="s">
        <v>104</v>
      </c>
      <c r="F59" s="347" t="s">
        <v>72</v>
      </c>
      <c r="G59" s="88"/>
      <c r="H59" s="88"/>
      <c r="I59" s="88"/>
      <c r="J59" s="330"/>
      <c r="K59" s="79">
        <v>23</v>
      </c>
      <c r="L59" s="79">
        <v>17</v>
      </c>
      <c r="M59" s="79">
        <v>19</v>
      </c>
      <c r="N59" s="89">
        <v>4</v>
      </c>
      <c r="O59" s="90">
        <v>0</v>
      </c>
      <c r="P59" s="91">
        <f>N59+O59</f>
        <v>4</v>
      </c>
      <c r="Q59" s="80">
        <f>IFERROR(P59/M59,"-")</f>
        <v>0.21052631578947</v>
      </c>
      <c r="R59" s="79">
        <v>0</v>
      </c>
      <c r="S59" s="79">
        <v>1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3</v>
      </c>
      <c r="CG59" s="132">
        <f>IF(P59=0,"",IF(CF59=0,"",(CF59/P59)))</f>
        <v>0.75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0.29333333333333</v>
      </c>
      <c r="B60" s="347" t="s">
        <v>179</v>
      </c>
      <c r="C60" s="347"/>
      <c r="D60" s="347" t="s">
        <v>129</v>
      </c>
      <c r="E60" s="347" t="s">
        <v>130</v>
      </c>
      <c r="F60" s="347" t="s">
        <v>67</v>
      </c>
      <c r="G60" s="88" t="s">
        <v>68</v>
      </c>
      <c r="H60" s="88" t="s">
        <v>176</v>
      </c>
      <c r="I60" s="349" t="s">
        <v>173</v>
      </c>
      <c r="J60" s="330">
        <v>150000</v>
      </c>
      <c r="K60" s="79">
        <v>0</v>
      </c>
      <c r="L60" s="79">
        <v>0</v>
      </c>
      <c r="M60" s="79">
        <v>0</v>
      </c>
      <c r="N60" s="89">
        <v>7</v>
      </c>
      <c r="O60" s="90">
        <v>0</v>
      </c>
      <c r="P60" s="91">
        <f>N60+O60</f>
        <v>7</v>
      </c>
      <c r="Q60" s="80" t="str">
        <f>IFERROR(P60/M60,"-")</f>
        <v>-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21428.571428571</v>
      </c>
      <c r="V60" s="82">
        <v>1</v>
      </c>
      <c r="W60" s="80">
        <f>IF(P60=0,"-",V60/P60)</f>
        <v>0.14285714285714</v>
      </c>
      <c r="X60" s="335">
        <v>44000</v>
      </c>
      <c r="Y60" s="336">
        <f>IFERROR(X60/P60,"-")</f>
        <v>6285.7142857143</v>
      </c>
      <c r="Z60" s="336">
        <f>IFERROR(X60/V60,"-")</f>
        <v>44000</v>
      </c>
      <c r="AA60" s="330">
        <f>SUM(X60:X61)-SUM(J60:J61)</f>
        <v>-106000</v>
      </c>
      <c r="AB60" s="83">
        <f>SUM(X60:X61)/SUM(J60:J61)</f>
        <v>0.29333333333333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0.28571428571429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3</v>
      </c>
      <c r="BO60" s="118">
        <f>IF(P60=0,"",IF(BN60=0,"",(BN60/P60)))</f>
        <v>0.42857142857143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0.28571428571429</v>
      </c>
      <c r="BY60" s="126">
        <v>1</v>
      </c>
      <c r="BZ60" s="127">
        <f>IFERROR(BY60/BW60,"-")</f>
        <v>0.5</v>
      </c>
      <c r="CA60" s="128">
        <v>44000</v>
      </c>
      <c r="CB60" s="129">
        <f>IFERROR(CA60/BW60,"-")</f>
        <v>22000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44000</v>
      </c>
      <c r="CQ60" s="139">
        <v>44000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180</v>
      </c>
      <c r="C61" s="347"/>
      <c r="D61" s="347" t="s">
        <v>129</v>
      </c>
      <c r="E61" s="347" t="s">
        <v>130</v>
      </c>
      <c r="F61" s="347" t="s">
        <v>72</v>
      </c>
      <c r="G61" s="88"/>
      <c r="H61" s="88"/>
      <c r="I61" s="88"/>
      <c r="J61" s="330"/>
      <c r="K61" s="79">
        <v>4</v>
      </c>
      <c r="L61" s="79">
        <v>3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181</v>
      </c>
      <c r="C62" s="347"/>
      <c r="D62" s="347" t="s">
        <v>103</v>
      </c>
      <c r="E62" s="347" t="s">
        <v>104</v>
      </c>
      <c r="F62" s="347" t="s">
        <v>67</v>
      </c>
      <c r="G62" s="88" t="s">
        <v>111</v>
      </c>
      <c r="H62" s="88" t="s">
        <v>182</v>
      </c>
      <c r="I62" s="349" t="s">
        <v>183</v>
      </c>
      <c r="J62" s="330">
        <v>190000</v>
      </c>
      <c r="K62" s="79">
        <v>0</v>
      </c>
      <c r="L62" s="79">
        <v>0</v>
      </c>
      <c r="M62" s="79">
        <v>0</v>
      </c>
      <c r="N62" s="89">
        <v>8</v>
      </c>
      <c r="O62" s="90">
        <v>0</v>
      </c>
      <c r="P62" s="91">
        <f>N62+O62</f>
        <v>8</v>
      </c>
      <c r="Q62" s="80" t="str">
        <f>IFERROR(P62/M62,"-")</f>
        <v>-</v>
      </c>
      <c r="R62" s="79">
        <v>0</v>
      </c>
      <c r="S62" s="79">
        <v>2</v>
      </c>
      <c r="T62" s="80">
        <f>IFERROR(R62/(P62),"-")</f>
        <v>0</v>
      </c>
      <c r="U62" s="336">
        <f>IFERROR(J62/SUM(N62:O63),"-")</f>
        <v>21111.111111111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-190000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3</v>
      </c>
      <c r="BF62" s="111">
        <f>IF(P62=0,"",IF(BE62=0,"",(BE62/P62)))</f>
        <v>0.375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4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0.125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184</v>
      </c>
      <c r="C63" s="347"/>
      <c r="D63" s="347" t="s">
        <v>103</v>
      </c>
      <c r="E63" s="347" t="s">
        <v>104</v>
      </c>
      <c r="F63" s="347" t="s">
        <v>72</v>
      </c>
      <c r="G63" s="88"/>
      <c r="H63" s="88"/>
      <c r="I63" s="88"/>
      <c r="J63" s="330"/>
      <c r="K63" s="79">
        <v>4</v>
      </c>
      <c r="L63" s="79">
        <v>3</v>
      </c>
      <c r="M63" s="79">
        <v>1</v>
      </c>
      <c r="N63" s="89">
        <v>1</v>
      </c>
      <c r="O63" s="90">
        <v>0</v>
      </c>
      <c r="P63" s="91">
        <f>N63+O63</f>
        <v>1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0.075</v>
      </c>
      <c r="B64" s="347" t="s">
        <v>185</v>
      </c>
      <c r="C64" s="347"/>
      <c r="D64" s="347" t="s">
        <v>186</v>
      </c>
      <c r="E64" s="347" t="s">
        <v>187</v>
      </c>
      <c r="F64" s="347" t="s">
        <v>67</v>
      </c>
      <c r="G64" s="88" t="s">
        <v>95</v>
      </c>
      <c r="H64" s="88" t="s">
        <v>188</v>
      </c>
      <c r="I64" s="348" t="s">
        <v>170</v>
      </c>
      <c r="J64" s="330">
        <v>80000</v>
      </c>
      <c r="K64" s="79">
        <v>0</v>
      </c>
      <c r="L64" s="79">
        <v>0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>
        <f>IFERROR(J64/SUM(N64:O68),"-")</f>
        <v>8000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SUM(X64:X68)-SUM(J64:J68)</f>
        <v>-74000</v>
      </c>
      <c r="AB64" s="83">
        <f>SUM(X64:X68)/SUM(J64:J68)</f>
        <v>0.075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189</v>
      </c>
      <c r="C65" s="347"/>
      <c r="D65" s="347" t="s">
        <v>190</v>
      </c>
      <c r="E65" s="347" t="s">
        <v>191</v>
      </c>
      <c r="F65" s="347" t="s">
        <v>67</v>
      </c>
      <c r="G65" s="88" t="s">
        <v>95</v>
      </c>
      <c r="H65" s="88" t="s">
        <v>188</v>
      </c>
      <c r="I65" s="348" t="s">
        <v>192</v>
      </c>
      <c r="J65" s="330"/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0.33333333333333</v>
      </c>
      <c r="X65" s="335">
        <v>6000</v>
      </c>
      <c r="Y65" s="336">
        <f>IFERROR(X65/P65,"-")</f>
        <v>2000</v>
      </c>
      <c r="Z65" s="336">
        <f>IFERROR(X65/V65,"-")</f>
        <v>6000</v>
      </c>
      <c r="AA65" s="330"/>
      <c r="AB65" s="83"/>
      <c r="AC65" s="77"/>
      <c r="AD65" s="92">
        <v>1</v>
      </c>
      <c r="AE65" s="93">
        <f>IF(P65=0,"",IF(AD65=0,"",(AD65/P65)))</f>
        <v>0.33333333333333</v>
      </c>
      <c r="AF65" s="92"/>
      <c r="AG65" s="94">
        <f>IFERROR(AF65/AD65,"-")</f>
        <v>0</v>
      </c>
      <c r="AH65" s="95"/>
      <c r="AI65" s="96">
        <f>IFERROR(AH65/AD65,"-")</f>
        <v>0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0.33333333333333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>
        <v>1</v>
      </c>
      <c r="BH65" s="112">
        <f>IFERROR(BG65/BE65,"-")</f>
        <v>1</v>
      </c>
      <c r="BI65" s="113">
        <v>6000</v>
      </c>
      <c r="BJ65" s="114">
        <f>IFERROR(BI65/BE65,"-")</f>
        <v>6000</v>
      </c>
      <c r="BK65" s="115"/>
      <c r="BL65" s="115">
        <v>1</v>
      </c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6000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193</v>
      </c>
      <c r="C66" s="347"/>
      <c r="D66" s="347" t="s">
        <v>194</v>
      </c>
      <c r="E66" s="347" t="s">
        <v>195</v>
      </c>
      <c r="F66" s="347" t="s">
        <v>67</v>
      </c>
      <c r="G66" s="88" t="s">
        <v>95</v>
      </c>
      <c r="H66" s="88" t="s">
        <v>188</v>
      </c>
      <c r="I66" s="348" t="s">
        <v>196</v>
      </c>
      <c r="J66" s="330"/>
      <c r="K66" s="79">
        <v>0</v>
      </c>
      <c r="L66" s="79">
        <v>0</v>
      </c>
      <c r="M66" s="79">
        <v>0</v>
      </c>
      <c r="N66" s="89">
        <v>4</v>
      </c>
      <c r="O66" s="90">
        <v>0</v>
      </c>
      <c r="P66" s="91">
        <f>N66+O66</f>
        <v>4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0.25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2</v>
      </c>
      <c r="BX66" s="125">
        <f>IF(P66=0,"",IF(BW66=0,"",(BW66/P66)))</f>
        <v>0.5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197</v>
      </c>
      <c r="C67" s="347"/>
      <c r="D67" s="347" t="s">
        <v>198</v>
      </c>
      <c r="E67" s="347" t="s">
        <v>199</v>
      </c>
      <c r="F67" s="347" t="s">
        <v>67</v>
      </c>
      <c r="G67" s="88" t="s">
        <v>95</v>
      </c>
      <c r="H67" s="88" t="s">
        <v>188</v>
      </c>
      <c r="I67" s="348" t="s">
        <v>177</v>
      </c>
      <c r="J67" s="330"/>
      <c r="K67" s="79">
        <v>0</v>
      </c>
      <c r="L67" s="79">
        <v>0</v>
      </c>
      <c r="M67" s="79">
        <v>0</v>
      </c>
      <c r="N67" s="89">
        <v>2</v>
      </c>
      <c r="O67" s="90">
        <v>0</v>
      </c>
      <c r="P67" s="91">
        <f>N67+O67</f>
        <v>2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200</v>
      </c>
      <c r="C68" s="347"/>
      <c r="D68" s="347" t="s">
        <v>109</v>
      </c>
      <c r="E68" s="347" t="s">
        <v>109</v>
      </c>
      <c r="F68" s="347" t="s">
        <v>72</v>
      </c>
      <c r="G68" s="88" t="s">
        <v>201</v>
      </c>
      <c r="H68" s="88"/>
      <c r="I68" s="88"/>
      <c r="J68" s="330"/>
      <c r="K68" s="79">
        <v>24</v>
      </c>
      <c r="L68" s="79">
        <v>10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30"/>
      <c r="B69" s="85"/>
      <c r="C69" s="86"/>
      <c r="D69" s="86"/>
      <c r="E69" s="86"/>
      <c r="F69" s="87"/>
      <c r="G69" s="88"/>
      <c r="H69" s="88"/>
      <c r="I69" s="88"/>
      <c r="J69" s="331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7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30"/>
      <c r="B70" s="37"/>
      <c r="C70" s="21"/>
      <c r="D70" s="21"/>
      <c r="E70" s="21"/>
      <c r="F70" s="22"/>
      <c r="G70" s="36"/>
      <c r="H70" s="36"/>
      <c r="I70" s="73"/>
      <c r="J70" s="332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9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19">
        <f>AB71</f>
        <v>0.5326706231454</v>
      </c>
      <c r="B71" s="39"/>
      <c r="C71" s="39"/>
      <c r="D71" s="39"/>
      <c r="E71" s="39"/>
      <c r="F71" s="39"/>
      <c r="G71" s="40" t="s">
        <v>202</v>
      </c>
      <c r="H71" s="40"/>
      <c r="I71" s="40"/>
      <c r="J71" s="333">
        <f>SUM(J6:J70)</f>
        <v>3370000</v>
      </c>
      <c r="K71" s="41">
        <f>SUM(K6:K70)</f>
        <v>416</v>
      </c>
      <c r="L71" s="41">
        <f>SUM(L6:L70)</f>
        <v>230</v>
      </c>
      <c r="M71" s="41">
        <f>SUM(M6:M70)</f>
        <v>109</v>
      </c>
      <c r="N71" s="41">
        <f>SUM(N6:N70)</f>
        <v>266</v>
      </c>
      <c r="O71" s="41">
        <f>SUM(O6:O70)</f>
        <v>0</v>
      </c>
      <c r="P71" s="41">
        <f>SUM(P6:P70)</f>
        <v>266</v>
      </c>
      <c r="Q71" s="42">
        <f>IFERROR(P71/M71,"-")</f>
        <v>2.4403669724771</v>
      </c>
      <c r="R71" s="76">
        <f>SUM(R6:R70)</f>
        <v>21</v>
      </c>
      <c r="S71" s="76">
        <f>SUM(S6:S70)</f>
        <v>36</v>
      </c>
      <c r="T71" s="42">
        <f>IFERROR(R71/P71,"-")</f>
        <v>0.078947368421053</v>
      </c>
      <c r="U71" s="338">
        <f>IFERROR(J71/P71,"-")</f>
        <v>12669.172932331</v>
      </c>
      <c r="V71" s="44">
        <f>SUM(V6:V70)</f>
        <v>29</v>
      </c>
      <c r="W71" s="42">
        <f>IFERROR(V71/P71,"-")</f>
        <v>0.10902255639098</v>
      </c>
      <c r="X71" s="333">
        <f>SUM(X6:X70)</f>
        <v>1795100</v>
      </c>
      <c r="Y71" s="333">
        <f>IFERROR(X71/P71,"-")</f>
        <v>6748.4962406015</v>
      </c>
      <c r="Z71" s="333">
        <f>IFERROR(X71/V71,"-")</f>
        <v>61900</v>
      </c>
      <c r="AA71" s="333">
        <f>X71-J71</f>
        <v>-1574900</v>
      </c>
      <c r="AB71" s="45">
        <f>X71/J71</f>
        <v>0.5326706231454</v>
      </c>
      <c r="AC71" s="58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9"/>
    <mergeCell ref="J43:J49"/>
    <mergeCell ref="U43:U49"/>
    <mergeCell ref="AA43:AA49"/>
    <mergeCell ref="AB43:AB49"/>
    <mergeCell ref="A50:A53"/>
    <mergeCell ref="J50:J53"/>
    <mergeCell ref="U50:U53"/>
    <mergeCell ref="AA50:AA53"/>
    <mergeCell ref="AB50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203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5.52</v>
      </c>
      <c r="B6" s="347" t="s">
        <v>204</v>
      </c>
      <c r="C6" s="347" t="s">
        <v>205</v>
      </c>
      <c r="D6" s="347" t="s">
        <v>206</v>
      </c>
      <c r="E6" s="347"/>
      <c r="F6" s="347" t="s">
        <v>67</v>
      </c>
      <c r="G6" s="88" t="s">
        <v>207</v>
      </c>
      <c r="H6" s="88" t="s">
        <v>208</v>
      </c>
      <c r="I6" s="88" t="s">
        <v>209</v>
      </c>
      <c r="J6" s="330">
        <v>75000</v>
      </c>
      <c r="K6" s="79">
        <v>0</v>
      </c>
      <c r="L6" s="79">
        <v>0</v>
      </c>
      <c r="M6" s="79">
        <v>0</v>
      </c>
      <c r="N6" s="89">
        <v>33</v>
      </c>
      <c r="O6" s="90">
        <v>0</v>
      </c>
      <c r="P6" s="91">
        <f>N6+O6</f>
        <v>33</v>
      </c>
      <c r="Q6" s="80" t="str">
        <f>IFERROR(P6/M6,"-")</f>
        <v>-</v>
      </c>
      <c r="R6" s="79">
        <v>3</v>
      </c>
      <c r="S6" s="79">
        <v>3</v>
      </c>
      <c r="T6" s="80">
        <f>IFERROR(R6/(P6),"-")</f>
        <v>0.090909090909091</v>
      </c>
      <c r="U6" s="336">
        <f>IFERROR(J6/SUM(N6:O7),"-")</f>
        <v>1829.2682926829</v>
      </c>
      <c r="V6" s="82">
        <v>1</v>
      </c>
      <c r="W6" s="80">
        <f>IF(P6=0,"-",V6/P6)</f>
        <v>0.03030303030303</v>
      </c>
      <c r="X6" s="335">
        <v>345000</v>
      </c>
      <c r="Y6" s="336">
        <f>IFERROR(X6/P6,"-")</f>
        <v>10454.545454545</v>
      </c>
      <c r="Z6" s="336">
        <f>IFERROR(X6/V6,"-")</f>
        <v>345000</v>
      </c>
      <c r="AA6" s="330">
        <f>SUM(X6:X7)-SUM(J6:J7)</f>
        <v>339000</v>
      </c>
      <c r="AB6" s="83">
        <f>SUM(X6:X7)/SUM(J6:J7)</f>
        <v>5.52</v>
      </c>
      <c r="AC6" s="77"/>
      <c r="AD6" s="92">
        <v>6</v>
      </c>
      <c r="AE6" s="93">
        <f>IF(P6=0,"",IF(AD6=0,"",(AD6/P6)))</f>
        <v>0.18181818181818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0.24242424242424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0.12121212121212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0.15151515151515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0.18181818181818</v>
      </c>
      <c r="BY6" s="126">
        <v>1</v>
      </c>
      <c r="BZ6" s="127">
        <f>IFERROR(BY6/BW6,"-")</f>
        <v>0.16666666666667</v>
      </c>
      <c r="CA6" s="128">
        <v>345000</v>
      </c>
      <c r="CB6" s="129">
        <f>IFERROR(CA6/BW6,"-")</f>
        <v>57500</v>
      </c>
      <c r="CC6" s="130"/>
      <c r="CD6" s="130"/>
      <c r="CE6" s="130">
        <v>1</v>
      </c>
      <c r="CF6" s="131">
        <v>1</v>
      </c>
      <c r="CG6" s="132">
        <f>IF(P6=0,"",IF(CF6=0,"",(CF6/P6)))</f>
        <v>0.03030303030303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345000</v>
      </c>
      <c r="CQ6" s="139">
        <v>345000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210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60</v>
      </c>
      <c r="L7" s="79">
        <v>32</v>
      </c>
      <c r="M7" s="79">
        <v>38</v>
      </c>
      <c r="N7" s="89">
        <v>8</v>
      </c>
      <c r="O7" s="90">
        <v>0</v>
      </c>
      <c r="P7" s="91">
        <f>N7+O7</f>
        <v>8</v>
      </c>
      <c r="Q7" s="80">
        <f>IFERROR(P7/M7,"-")</f>
        <v>0.21052631578947</v>
      </c>
      <c r="R7" s="79">
        <v>3</v>
      </c>
      <c r="S7" s="79">
        <v>1</v>
      </c>
      <c r="T7" s="80">
        <f>IFERROR(R7/(P7),"-")</f>
        <v>0.375</v>
      </c>
      <c r="U7" s="336"/>
      <c r="V7" s="82">
        <v>2</v>
      </c>
      <c r="W7" s="80">
        <f>IF(P7=0,"-",V7/P7)</f>
        <v>0.25</v>
      </c>
      <c r="X7" s="335">
        <v>69000</v>
      </c>
      <c r="Y7" s="336">
        <f>IFERROR(X7/P7,"-")</f>
        <v>8625</v>
      </c>
      <c r="Z7" s="336">
        <f>IFERROR(X7/V7,"-")</f>
        <v>34500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20000</v>
      </c>
      <c r="BS7" s="122">
        <f>IFERROR(BR7/BN7,"-")</f>
        <v>20000</v>
      </c>
      <c r="BT7" s="123"/>
      <c r="BU7" s="123">
        <v>1</v>
      </c>
      <c r="BV7" s="123"/>
      <c r="BW7" s="124">
        <v>3</v>
      </c>
      <c r="BX7" s="125">
        <f>IF(P7=0,"",IF(BW7=0,"",(BW7/P7)))</f>
        <v>0.375</v>
      </c>
      <c r="BY7" s="126">
        <v>2</v>
      </c>
      <c r="BZ7" s="127">
        <f>IFERROR(BY7/BW7,"-")</f>
        <v>0.66666666666667</v>
      </c>
      <c r="CA7" s="128">
        <v>286000</v>
      </c>
      <c r="CB7" s="129">
        <f>IFERROR(CA7/BW7,"-")</f>
        <v>95333.333333333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0.125</v>
      </c>
      <c r="CH7" s="133">
        <v>1</v>
      </c>
      <c r="CI7" s="134">
        <f>IFERROR(CH7/CF7,"-")</f>
        <v>1</v>
      </c>
      <c r="CJ7" s="135">
        <v>3000</v>
      </c>
      <c r="CK7" s="136">
        <f>IFERROR(CJ7/CF7,"-")</f>
        <v>3000</v>
      </c>
      <c r="CL7" s="137">
        <v>1</v>
      </c>
      <c r="CM7" s="137"/>
      <c r="CN7" s="137"/>
      <c r="CO7" s="138">
        <v>2</v>
      </c>
      <c r="CP7" s="139">
        <v>69000</v>
      </c>
      <c r="CQ7" s="139">
        <v>280000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18.306666666667</v>
      </c>
      <c r="B8" s="347" t="s">
        <v>211</v>
      </c>
      <c r="C8" s="347" t="s">
        <v>212</v>
      </c>
      <c r="D8" s="347" t="s">
        <v>213</v>
      </c>
      <c r="E8" s="347"/>
      <c r="F8" s="347" t="s">
        <v>214</v>
      </c>
      <c r="G8" s="88" t="s">
        <v>215</v>
      </c>
      <c r="H8" s="88" t="s">
        <v>216</v>
      </c>
      <c r="I8" s="88" t="s">
        <v>217</v>
      </c>
      <c r="J8" s="330">
        <v>75000</v>
      </c>
      <c r="K8" s="79">
        <v>65</v>
      </c>
      <c r="L8" s="79">
        <v>0</v>
      </c>
      <c r="M8" s="79">
        <v>153</v>
      </c>
      <c r="N8" s="89">
        <v>20</v>
      </c>
      <c r="O8" s="90">
        <v>0</v>
      </c>
      <c r="P8" s="91">
        <f>N8+O8</f>
        <v>20</v>
      </c>
      <c r="Q8" s="80">
        <f>IFERROR(P8/M8,"-")</f>
        <v>0.13071895424837</v>
      </c>
      <c r="R8" s="79">
        <v>5</v>
      </c>
      <c r="S8" s="79">
        <v>4</v>
      </c>
      <c r="T8" s="80">
        <f>IFERROR(R8/(P8),"-")</f>
        <v>0.25</v>
      </c>
      <c r="U8" s="336">
        <f>IFERROR(J8/SUM(N8:O9),"-")</f>
        <v>1785.7142857143</v>
      </c>
      <c r="V8" s="82">
        <v>2</v>
      </c>
      <c r="W8" s="80">
        <f>IF(P8=0,"-",V8/P8)</f>
        <v>0.1</v>
      </c>
      <c r="X8" s="335">
        <v>269000</v>
      </c>
      <c r="Y8" s="336">
        <f>IFERROR(X8/P8,"-")</f>
        <v>13450</v>
      </c>
      <c r="Z8" s="336">
        <f>IFERROR(X8/V8,"-")</f>
        <v>134500</v>
      </c>
      <c r="AA8" s="330">
        <f>SUM(X8:X9)-SUM(J8:J9)</f>
        <v>1298000</v>
      </c>
      <c r="AB8" s="83">
        <f>SUM(X8:X9)/SUM(J8:J9)</f>
        <v>18.306666666667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0.2</v>
      </c>
      <c r="BY8" s="126">
        <v>2</v>
      </c>
      <c r="BZ8" s="127">
        <f>IFERROR(BY8/BW8,"-")</f>
        <v>0.5</v>
      </c>
      <c r="CA8" s="128">
        <v>269000</v>
      </c>
      <c r="CB8" s="129">
        <f>IFERROR(CA8/BW8,"-")</f>
        <v>67250</v>
      </c>
      <c r="CC8" s="130"/>
      <c r="CD8" s="130"/>
      <c r="CE8" s="130">
        <v>2</v>
      </c>
      <c r="CF8" s="131">
        <v>1</v>
      </c>
      <c r="CG8" s="132">
        <f>IF(P8=0,"",IF(CF8=0,"",(CF8/P8)))</f>
        <v>0.05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269000</v>
      </c>
      <c r="CQ8" s="139">
        <v>258000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218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144</v>
      </c>
      <c r="L9" s="79">
        <v>74</v>
      </c>
      <c r="M9" s="79">
        <v>49</v>
      </c>
      <c r="N9" s="89">
        <v>21</v>
      </c>
      <c r="O9" s="90">
        <v>1</v>
      </c>
      <c r="P9" s="91">
        <f>N9+O9</f>
        <v>22</v>
      </c>
      <c r="Q9" s="80">
        <f>IFERROR(P9/M9,"-")</f>
        <v>0.44897959183673</v>
      </c>
      <c r="R9" s="79">
        <v>8</v>
      </c>
      <c r="S9" s="79">
        <v>3</v>
      </c>
      <c r="T9" s="80">
        <f>IFERROR(R9/(P9),"-")</f>
        <v>0.36363636363636</v>
      </c>
      <c r="U9" s="336"/>
      <c r="V9" s="82">
        <v>5</v>
      </c>
      <c r="W9" s="80">
        <f>IF(P9=0,"-",V9/P9)</f>
        <v>0.22727272727273</v>
      </c>
      <c r="X9" s="335">
        <v>1104000</v>
      </c>
      <c r="Y9" s="336">
        <f>IFERROR(X9/P9,"-")</f>
        <v>50181.818181818</v>
      </c>
      <c r="Z9" s="336">
        <f>IFERROR(X9/V9,"-")</f>
        <v>220800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0.045454545454545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0.045454545454545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0.18181818181818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0.31818181818182</v>
      </c>
      <c r="BP9" s="119">
        <v>2</v>
      </c>
      <c r="BQ9" s="120">
        <f>IFERROR(BP9/BN9,"-")</f>
        <v>0.28571428571429</v>
      </c>
      <c r="BR9" s="121">
        <v>14000</v>
      </c>
      <c r="BS9" s="122">
        <f>IFERROR(BR9/BN9,"-")</f>
        <v>2000</v>
      </c>
      <c r="BT9" s="123">
        <v>1</v>
      </c>
      <c r="BU9" s="123"/>
      <c r="BV9" s="123">
        <v>1</v>
      </c>
      <c r="BW9" s="124">
        <v>6</v>
      </c>
      <c r="BX9" s="125">
        <f>IF(P9=0,"",IF(BW9=0,"",(BW9/P9)))</f>
        <v>0.27272727272727</v>
      </c>
      <c r="BY9" s="126">
        <v>3</v>
      </c>
      <c r="BZ9" s="127">
        <f>IFERROR(BY9/BW9,"-")</f>
        <v>0.5</v>
      </c>
      <c r="CA9" s="128">
        <v>670000</v>
      </c>
      <c r="CB9" s="129">
        <f>IFERROR(CA9/BW9,"-")</f>
        <v>111666.66666667</v>
      </c>
      <c r="CC9" s="130"/>
      <c r="CD9" s="130"/>
      <c r="CE9" s="130">
        <v>3</v>
      </c>
      <c r="CF9" s="131">
        <v>3</v>
      </c>
      <c r="CG9" s="132">
        <f>IF(P9=0,"",IF(CF9=0,"",(CF9/P9)))</f>
        <v>0.13636363636364</v>
      </c>
      <c r="CH9" s="133">
        <v>1</v>
      </c>
      <c r="CI9" s="134">
        <f>IFERROR(CH9/CF9,"-")</f>
        <v>0.33333333333333</v>
      </c>
      <c r="CJ9" s="135">
        <v>420000</v>
      </c>
      <c r="CK9" s="136">
        <f>IFERROR(CJ9/CF9,"-")</f>
        <v>140000</v>
      </c>
      <c r="CL9" s="137"/>
      <c r="CM9" s="137"/>
      <c r="CN9" s="137">
        <v>1</v>
      </c>
      <c r="CO9" s="138">
        <v>5</v>
      </c>
      <c r="CP9" s="139">
        <v>1104000</v>
      </c>
      <c r="CQ9" s="139">
        <v>420000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0.104</v>
      </c>
      <c r="B10" s="347" t="s">
        <v>219</v>
      </c>
      <c r="C10" s="347"/>
      <c r="D10" s="347"/>
      <c r="E10" s="347"/>
      <c r="F10" s="347" t="s">
        <v>67</v>
      </c>
      <c r="G10" s="88" t="s">
        <v>220</v>
      </c>
      <c r="H10" s="88"/>
      <c r="I10" s="88" t="s">
        <v>221</v>
      </c>
      <c r="J10" s="330">
        <v>500000</v>
      </c>
      <c r="K10" s="79">
        <v>0</v>
      </c>
      <c r="L10" s="79">
        <v>0</v>
      </c>
      <c r="M10" s="79">
        <v>0</v>
      </c>
      <c r="N10" s="89">
        <v>126</v>
      </c>
      <c r="O10" s="90">
        <v>1</v>
      </c>
      <c r="P10" s="91">
        <f>N10+O10</f>
        <v>127</v>
      </c>
      <c r="Q10" s="80" t="str">
        <f>IFERROR(P10/M10,"-")</f>
        <v>-</v>
      </c>
      <c r="R10" s="79">
        <v>5</v>
      </c>
      <c r="S10" s="79">
        <v>15</v>
      </c>
      <c r="T10" s="80">
        <f>IFERROR(R10/(P10),"-")</f>
        <v>0.039370078740157</v>
      </c>
      <c r="U10" s="336">
        <f>IFERROR(J10/SUM(N10:O15),"-")</f>
        <v>3546.0992907801</v>
      </c>
      <c r="V10" s="82">
        <v>8</v>
      </c>
      <c r="W10" s="80">
        <f>IF(P10=0,"-",V10/P10)</f>
        <v>0.062992125984252</v>
      </c>
      <c r="X10" s="335">
        <v>52000</v>
      </c>
      <c r="Y10" s="336">
        <f>IFERROR(X10/P10,"-")</f>
        <v>409.44881889764</v>
      </c>
      <c r="Z10" s="336">
        <f>IFERROR(X10/V10,"-")</f>
        <v>6500</v>
      </c>
      <c r="AA10" s="330">
        <f>SUM(X10:X15)-SUM(J10:J15)</f>
        <v>-448000</v>
      </c>
      <c r="AB10" s="83">
        <f>SUM(X10:X15)/SUM(J10:J15)</f>
        <v>0.104</v>
      </c>
      <c r="AC10" s="77"/>
      <c r="AD10" s="92">
        <v>3</v>
      </c>
      <c r="AE10" s="93">
        <f>IF(P10=0,"",IF(AD10=0,"",(AD10/P10)))</f>
        <v>0.023622047244094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29</v>
      </c>
      <c r="AN10" s="99">
        <f>IF(P10=0,"",IF(AM10=0,"",(AM10/P10)))</f>
        <v>0.22834645669291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11</v>
      </c>
      <c r="AW10" s="105">
        <f>IF(P10=0,"",IF(AV10=0,"",(AV10/P10)))</f>
        <v>0.086614173228346</v>
      </c>
      <c r="AX10" s="104">
        <v>1</v>
      </c>
      <c r="AY10" s="106">
        <f>IFERROR(AX10/AV10,"-")</f>
        <v>0.090909090909091</v>
      </c>
      <c r="AZ10" s="107">
        <v>3000</v>
      </c>
      <c r="BA10" s="108">
        <f>IFERROR(AZ10/AV10,"-")</f>
        <v>272.72727272727</v>
      </c>
      <c r="BB10" s="109">
        <v>1</v>
      </c>
      <c r="BC10" s="109"/>
      <c r="BD10" s="109"/>
      <c r="BE10" s="110">
        <v>26</v>
      </c>
      <c r="BF10" s="111">
        <f>IF(P10=0,"",IF(BE10=0,"",(BE10/P10)))</f>
        <v>0.20472440944882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42</v>
      </c>
      <c r="BO10" s="118">
        <f>IF(P10=0,"",IF(BN10=0,"",(BN10/P10)))</f>
        <v>0.33070866141732</v>
      </c>
      <c r="BP10" s="119">
        <v>6</v>
      </c>
      <c r="BQ10" s="120">
        <f>IFERROR(BP10/BN10,"-")</f>
        <v>0.14285714285714</v>
      </c>
      <c r="BR10" s="121">
        <v>41000</v>
      </c>
      <c r="BS10" s="122">
        <f>IFERROR(BR10/BN10,"-")</f>
        <v>976.19047619048</v>
      </c>
      <c r="BT10" s="123">
        <v>4</v>
      </c>
      <c r="BU10" s="123">
        <v>1</v>
      </c>
      <c r="BV10" s="123">
        <v>1</v>
      </c>
      <c r="BW10" s="124">
        <v>14</v>
      </c>
      <c r="BX10" s="125">
        <f>IF(P10=0,"",IF(BW10=0,"",(BW10/P10)))</f>
        <v>0.11023622047244</v>
      </c>
      <c r="BY10" s="126">
        <v>1</v>
      </c>
      <c r="BZ10" s="127">
        <f>IFERROR(BY10/BW10,"-")</f>
        <v>0.071428571428571</v>
      </c>
      <c r="CA10" s="128">
        <v>8000</v>
      </c>
      <c r="CB10" s="129">
        <f>IFERROR(CA10/BW10,"-")</f>
        <v>571.42857142857</v>
      </c>
      <c r="CC10" s="130"/>
      <c r="CD10" s="130">
        <v>1</v>
      </c>
      <c r="CE10" s="130"/>
      <c r="CF10" s="131">
        <v>2</v>
      </c>
      <c r="CG10" s="132">
        <f>IF(P10=0,"",IF(CF10=0,"",(CF10/P10)))</f>
        <v>0.015748031496063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8</v>
      </c>
      <c r="CP10" s="139">
        <v>52000</v>
      </c>
      <c r="CQ10" s="139">
        <v>19000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222</v>
      </c>
      <c r="C11" s="347"/>
      <c r="D11" s="347"/>
      <c r="E11" s="347"/>
      <c r="F11" s="347" t="s">
        <v>67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223</v>
      </c>
      <c r="C12" s="347"/>
      <c r="D12" s="347"/>
      <c r="E12" s="347"/>
      <c r="F12" s="347" t="s">
        <v>67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224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105</v>
      </c>
      <c r="L13" s="79">
        <v>60</v>
      </c>
      <c r="M13" s="79">
        <v>48</v>
      </c>
      <c r="N13" s="89">
        <v>14</v>
      </c>
      <c r="O13" s="90">
        <v>0</v>
      </c>
      <c r="P13" s="91">
        <f>N13+O13</f>
        <v>14</v>
      </c>
      <c r="Q13" s="80">
        <f>IFERROR(P13/M13,"-")</f>
        <v>0.29166666666667</v>
      </c>
      <c r="R13" s="79">
        <v>2</v>
      </c>
      <c r="S13" s="79">
        <v>3</v>
      </c>
      <c r="T13" s="80">
        <f>IFERROR(R13/(P13),"-")</f>
        <v>0.14285714285714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0.28571428571429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0.42857142857143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225</v>
      </c>
      <c r="C14" s="347"/>
      <c r="D14" s="347"/>
      <c r="E14" s="347"/>
      <c r="F14" s="347" t="s">
        <v>72</v>
      </c>
      <c r="G14" s="88"/>
      <c r="H14" s="88"/>
      <c r="I14" s="88"/>
      <c r="J14" s="33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226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2</v>
      </c>
      <c r="L15" s="79">
        <v>1</v>
      </c>
      <c r="M15" s="79">
        <v>7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2.8292307692308</v>
      </c>
      <c r="B18" s="39"/>
      <c r="C18" s="39"/>
      <c r="D18" s="39"/>
      <c r="E18" s="39"/>
      <c r="F18" s="39"/>
      <c r="G18" s="40" t="s">
        <v>227</v>
      </c>
      <c r="H18" s="40"/>
      <c r="I18" s="40"/>
      <c r="J18" s="333">
        <f>SUM(J6:J17)</f>
        <v>650000</v>
      </c>
      <c r="K18" s="41">
        <f>SUM(K6:K17)</f>
        <v>376</v>
      </c>
      <c r="L18" s="41">
        <f>SUM(L6:L17)</f>
        <v>167</v>
      </c>
      <c r="M18" s="41">
        <f>SUM(M6:M17)</f>
        <v>295</v>
      </c>
      <c r="N18" s="41">
        <f>SUM(N6:N17)</f>
        <v>222</v>
      </c>
      <c r="O18" s="41">
        <f>SUM(O6:O17)</f>
        <v>2</v>
      </c>
      <c r="P18" s="41">
        <f>SUM(P6:P17)</f>
        <v>224</v>
      </c>
      <c r="Q18" s="42">
        <f>IFERROR(P18/M18,"-")</f>
        <v>0.75932203389831</v>
      </c>
      <c r="R18" s="76">
        <f>SUM(R6:R17)</f>
        <v>26</v>
      </c>
      <c r="S18" s="76">
        <f>SUM(S6:S17)</f>
        <v>29</v>
      </c>
      <c r="T18" s="42">
        <f>IFERROR(R18/P18,"-")</f>
        <v>0.11607142857143</v>
      </c>
      <c r="U18" s="338">
        <f>IFERROR(J18/P18,"-")</f>
        <v>2901.7857142857</v>
      </c>
      <c r="V18" s="44">
        <f>SUM(V6:V17)</f>
        <v>18</v>
      </c>
      <c r="W18" s="42">
        <f>IFERROR(V18/P18,"-")</f>
        <v>0.080357142857143</v>
      </c>
      <c r="X18" s="333">
        <f>SUM(X6:X17)</f>
        <v>1839000</v>
      </c>
      <c r="Y18" s="333">
        <f>IFERROR(X18/P18,"-")</f>
        <v>8209.8214285714</v>
      </c>
      <c r="Z18" s="333">
        <f>IFERROR(X18/V18,"-")</f>
        <v>102166.66666667</v>
      </c>
      <c r="AA18" s="333">
        <f>X18-J18</f>
        <v>1189000</v>
      </c>
      <c r="AB18" s="45">
        <f>X18/J18</f>
        <v>2.8292307692308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</v>
      </c>
      <c r="B6" s="347" t="s">
        <v>229</v>
      </c>
      <c r="C6" s="347" t="s">
        <v>230</v>
      </c>
      <c r="D6" s="347" t="s">
        <v>231</v>
      </c>
      <c r="E6" s="347" t="s">
        <v>232</v>
      </c>
      <c r="F6" s="347" t="s">
        <v>214</v>
      </c>
      <c r="G6" s="88" t="s">
        <v>233</v>
      </c>
      <c r="H6" s="88" t="s">
        <v>234</v>
      </c>
      <c r="I6" s="88" t="s">
        <v>235</v>
      </c>
      <c r="J6" s="330">
        <v>125000</v>
      </c>
      <c r="K6" s="79">
        <v>39</v>
      </c>
      <c r="L6" s="79">
        <v>0</v>
      </c>
      <c r="M6" s="79">
        <v>157</v>
      </c>
      <c r="N6" s="89">
        <v>19</v>
      </c>
      <c r="O6" s="90">
        <v>0</v>
      </c>
      <c r="P6" s="91">
        <f>N6+O6</f>
        <v>19</v>
      </c>
      <c r="Q6" s="80">
        <f>IFERROR(P6/M6,"-")</f>
        <v>0.12101910828025</v>
      </c>
      <c r="R6" s="79">
        <v>2</v>
      </c>
      <c r="S6" s="79">
        <v>4</v>
      </c>
      <c r="T6" s="80">
        <f>IFERROR(R6/(P6),"-")</f>
        <v>0.10526315789474</v>
      </c>
      <c r="U6" s="336">
        <f>IFERROR(J6/SUM(N6:O7),"-")</f>
        <v>1984.126984127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-100000</v>
      </c>
      <c r="AB6" s="83">
        <f>SUM(X6:X7)/SUM(J6:J7)</f>
        <v>0.2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0.42105263157895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0.15789473684211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0.052631578947368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0.15789473684211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236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148</v>
      </c>
      <c r="L7" s="79">
        <v>103</v>
      </c>
      <c r="M7" s="79">
        <v>74</v>
      </c>
      <c r="N7" s="89">
        <v>44</v>
      </c>
      <c r="O7" s="90">
        <v>0</v>
      </c>
      <c r="P7" s="91">
        <f>N7+O7</f>
        <v>44</v>
      </c>
      <c r="Q7" s="80">
        <f>IFERROR(P7/M7,"-")</f>
        <v>0.59459459459459</v>
      </c>
      <c r="R7" s="79">
        <v>2</v>
      </c>
      <c r="S7" s="79">
        <v>8</v>
      </c>
      <c r="T7" s="80">
        <f>IFERROR(R7/(P7),"-")</f>
        <v>0.045454545454545</v>
      </c>
      <c r="U7" s="336"/>
      <c r="V7" s="82">
        <v>0</v>
      </c>
      <c r="W7" s="80">
        <f>IF(P7=0,"-",V7/P7)</f>
        <v>0</v>
      </c>
      <c r="X7" s="335">
        <v>25000</v>
      </c>
      <c r="Y7" s="336">
        <f>IFERROR(X7/P7,"-")</f>
        <v>568.18181818182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0.022727272727273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16</v>
      </c>
      <c r="AN7" s="99">
        <f>IF(P7=0,"",IF(AM7=0,"",(AM7/P7)))</f>
        <v>0.36363636363636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0.090909090909091</v>
      </c>
      <c r="AX7" s="104">
        <v>1</v>
      </c>
      <c r="AY7" s="106">
        <f>IFERROR(AX7/AV7,"-")</f>
        <v>0.25</v>
      </c>
      <c r="AZ7" s="107">
        <v>25000</v>
      </c>
      <c r="BA7" s="108">
        <f>IFERROR(AZ7/AV7,"-")</f>
        <v>6250</v>
      </c>
      <c r="BB7" s="109"/>
      <c r="BC7" s="109">
        <v>1</v>
      </c>
      <c r="BD7" s="109"/>
      <c r="BE7" s="110">
        <v>11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0.11363636363636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0.090909090909091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0.068181818181818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25000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</v>
      </c>
      <c r="B10" s="39"/>
      <c r="C10" s="39"/>
      <c r="D10" s="39"/>
      <c r="E10" s="39"/>
      <c r="F10" s="39"/>
      <c r="G10" s="40" t="s">
        <v>237</v>
      </c>
      <c r="H10" s="40"/>
      <c r="I10" s="40"/>
      <c r="J10" s="333">
        <f>SUM(J6:J9)</f>
        <v>125000</v>
      </c>
      <c r="K10" s="41">
        <f>SUM(K6:K9)</f>
        <v>187</v>
      </c>
      <c r="L10" s="41">
        <f>SUM(L6:L9)</f>
        <v>103</v>
      </c>
      <c r="M10" s="41">
        <f>SUM(M6:M9)</f>
        <v>231</v>
      </c>
      <c r="N10" s="41">
        <f>SUM(N6:N9)</f>
        <v>63</v>
      </c>
      <c r="O10" s="41">
        <f>SUM(O6:O9)</f>
        <v>0</v>
      </c>
      <c r="P10" s="41">
        <f>SUM(P6:P9)</f>
        <v>63</v>
      </c>
      <c r="Q10" s="42">
        <f>IFERROR(P10/M10,"-")</f>
        <v>0.27272727272727</v>
      </c>
      <c r="R10" s="76">
        <f>SUM(R6:R9)</f>
        <v>4</v>
      </c>
      <c r="S10" s="76">
        <f>SUM(S6:S9)</f>
        <v>12</v>
      </c>
      <c r="T10" s="42">
        <f>IFERROR(R10/P10,"-")</f>
        <v>0.063492063492063</v>
      </c>
      <c r="U10" s="338">
        <f>IFERROR(J10/P10,"-")</f>
        <v>1984.126984127</v>
      </c>
      <c r="V10" s="44">
        <f>SUM(V6:V9)</f>
        <v>0</v>
      </c>
      <c r="W10" s="42">
        <f>IFERROR(V10/P10,"-")</f>
        <v>0</v>
      </c>
      <c r="X10" s="333">
        <f>SUM(X6:X9)</f>
        <v>25000</v>
      </c>
      <c r="Y10" s="333">
        <f>IFERROR(X10/P10,"-")</f>
        <v>396.8253968254</v>
      </c>
      <c r="Z10" s="333" t="str">
        <f>IFERROR(X10/V10,"-")</f>
        <v>-</v>
      </c>
      <c r="AA10" s="333">
        <f>X10-J10</f>
        <v>-100000</v>
      </c>
      <c r="AB10" s="45">
        <f>X10/J10</f>
        <v>0.2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238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239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242</v>
      </c>
      <c r="C6" s="347"/>
      <c r="D6" s="347" t="s">
        <v>214</v>
      </c>
      <c r="E6" s="175" t="s">
        <v>243</v>
      </c>
      <c r="F6" s="175" t="s">
        <v>244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245</v>
      </c>
      <c r="C7" s="347"/>
      <c r="D7" s="347" t="s">
        <v>214</v>
      </c>
      <c r="E7" s="175" t="s">
        <v>246</v>
      </c>
      <c r="F7" s="175" t="s">
        <v>244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247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248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239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249</v>
      </c>
      <c r="C6" s="347" t="s">
        <v>250</v>
      </c>
      <c r="D6" s="347" t="s">
        <v>251</v>
      </c>
      <c r="E6" s="175" t="s">
        <v>252</v>
      </c>
      <c r="F6" s="175" t="s">
        <v>244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2.5195468372602</v>
      </c>
      <c r="B7" s="347" t="s">
        <v>253</v>
      </c>
      <c r="C7" s="347" t="s">
        <v>250</v>
      </c>
      <c r="D7" s="347" t="s">
        <v>251</v>
      </c>
      <c r="E7" s="175" t="s">
        <v>254</v>
      </c>
      <c r="F7" s="175" t="s">
        <v>244</v>
      </c>
      <c r="G7" s="340">
        <v>6527015</v>
      </c>
      <c r="H7" s="176">
        <v>6739</v>
      </c>
      <c r="I7" s="176">
        <v>0</v>
      </c>
      <c r="J7" s="176">
        <v>479522</v>
      </c>
      <c r="K7" s="177">
        <v>2076</v>
      </c>
      <c r="L7" s="179">
        <f>IFERROR(K7/J7,"-")</f>
        <v>0.0043293112724755</v>
      </c>
      <c r="M7" s="176">
        <v>142</v>
      </c>
      <c r="N7" s="176">
        <v>668</v>
      </c>
      <c r="O7" s="179">
        <f>IFERROR(M7/(K7),"-")</f>
        <v>0.068400770712909</v>
      </c>
      <c r="P7" s="180">
        <f>IFERROR(G7/SUM(K7:K7),"-")</f>
        <v>3144.0342003854</v>
      </c>
      <c r="Q7" s="181">
        <v>278</v>
      </c>
      <c r="R7" s="179">
        <f>IF(K7=0,"-",Q7/K7)</f>
        <v>0.13391136801541</v>
      </c>
      <c r="S7" s="345">
        <v>16445120</v>
      </c>
      <c r="T7" s="346">
        <f>IFERROR(S7/K7,"-")</f>
        <v>7921.5414258189</v>
      </c>
      <c r="U7" s="346">
        <f>IFERROR(S7/Q7,"-")</f>
        <v>59155.107913669</v>
      </c>
      <c r="V7" s="340">
        <f>SUM(S7:S7)-SUM(G7:G7)</f>
        <v>9918105</v>
      </c>
      <c r="W7" s="183">
        <f>SUM(S7:S7)/SUM(G7:G7)</f>
        <v>2.5195468372602</v>
      </c>
      <c r="Y7" s="184">
        <v>1</v>
      </c>
      <c r="Z7" s="185">
        <f>IF(K7=0,"",IF(Y7=0,"",(Y7/K7)))</f>
        <v>0.00048169556840077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27</v>
      </c>
      <c r="AI7" s="191">
        <f>IF(K7=0,"",IF(AH7=0,"",(AH7/K7)))</f>
        <v>0.013005780346821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18</v>
      </c>
      <c r="AR7" s="197">
        <f>IF(K7=0,"",IF(AQ7=0,"",(AQ7/K7)))</f>
        <v>0.0086705202312139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111</v>
      </c>
      <c r="BA7" s="203">
        <f>IF(K7=0,"",IF(AZ7=0,"",(AZ7/K7)))</f>
        <v>0.053468208092486</v>
      </c>
      <c r="BB7" s="202">
        <v>7</v>
      </c>
      <c r="BC7" s="204">
        <f>IFERROR(BB7/AZ7,"-")</f>
        <v>0.063063063063063</v>
      </c>
      <c r="BD7" s="205">
        <v>29000</v>
      </c>
      <c r="BE7" s="206">
        <f>IFERROR(BD7/AZ7,"-")</f>
        <v>261.26126126126</v>
      </c>
      <c r="BF7" s="207">
        <v>5</v>
      </c>
      <c r="BG7" s="207">
        <v>1</v>
      </c>
      <c r="BH7" s="207">
        <v>1</v>
      </c>
      <c r="BI7" s="208">
        <v>988</v>
      </c>
      <c r="BJ7" s="209">
        <f>IF(K7=0,"",IF(BI7=0,"",(BI7/K7)))</f>
        <v>0.47591522157996</v>
      </c>
      <c r="BK7" s="210">
        <v>112</v>
      </c>
      <c r="BL7" s="211">
        <f>IFERROR(BK7/BI7,"-")</f>
        <v>0.11336032388664</v>
      </c>
      <c r="BM7" s="212">
        <v>3858705</v>
      </c>
      <c r="BN7" s="213">
        <f>IFERROR(BM7/BI7,"-")</f>
        <v>3905.5718623482</v>
      </c>
      <c r="BO7" s="214">
        <v>59</v>
      </c>
      <c r="BP7" s="214">
        <v>22</v>
      </c>
      <c r="BQ7" s="214">
        <v>31</v>
      </c>
      <c r="BR7" s="215">
        <v>710</v>
      </c>
      <c r="BS7" s="216">
        <f>IF(K7=0,"",IF(BR7=0,"",(BR7/K7)))</f>
        <v>0.34200385356455</v>
      </c>
      <c r="BT7" s="217">
        <v>125</v>
      </c>
      <c r="BU7" s="218">
        <f>IFERROR(BT7/BR7,"-")</f>
        <v>0.17605633802817</v>
      </c>
      <c r="BV7" s="219">
        <v>9903770</v>
      </c>
      <c r="BW7" s="220">
        <f>IFERROR(BV7/BR7,"-")</f>
        <v>13948.971830986</v>
      </c>
      <c r="BX7" s="221">
        <v>44</v>
      </c>
      <c r="BY7" s="221">
        <v>19</v>
      </c>
      <c r="BZ7" s="221">
        <v>62</v>
      </c>
      <c r="CA7" s="222">
        <v>221</v>
      </c>
      <c r="CB7" s="223">
        <f>IF(K7=0,"",IF(CA7=0,"",(CA7/K7)))</f>
        <v>0.10645472061657</v>
      </c>
      <c r="CC7" s="224">
        <v>34</v>
      </c>
      <c r="CD7" s="225">
        <f>IFERROR(CC7/CA7,"-")</f>
        <v>0.15384615384615</v>
      </c>
      <c r="CE7" s="226">
        <v>2653645</v>
      </c>
      <c r="CF7" s="227">
        <f>IFERROR(CE7/CA7,"-")</f>
        <v>12007.443438914</v>
      </c>
      <c r="CG7" s="228">
        <v>7</v>
      </c>
      <c r="CH7" s="228">
        <v>3</v>
      </c>
      <c r="CI7" s="228">
        <v>24</v>
      </c>
      <c r="CJ7" s="229">
        <v>278</v>
      </c>
      <c r="CK7" s="230">
        <v>16445120</v>
      </c>
      <c r="CL7" s="230">
        <v>1485000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0.52461609728916</v>
      </c>
      <c r="B8" s="347" t="s">
        <v>255</v>
      </c>
      <c r="C8" s="347" t="s">
        <v>250</v>
      </c>
      <c r="D8" s="347" t="s">
        <v>251</v>
      </c>
      <c r="E8" s="175" t="s">
        <v>256</v>
      </c>
      <c r="F8" s="175" t="s">
        <v>244</v>
      </c>
      <c r="G8" s="340">
        <v>5660158</v>
      </c>
      <c r="H8" s="176">
        <v>4324</v>
      </c>
      <c r="I8" s="176">
        <v>0</v>
      </c>
      <c r="J8" s="176">
        <v>119270</v>
      </c>
      <c r="K8" s="177">
        <v>2122</v>
      </c>
      <c r="L8" s="179">
        <f>IFERROR(K8/J8,"-")</f>
        <v>0.017791565355915</v>
      </c>
      <c r="M8" s="176">
        <v>42</v>
      </c>
      <c r="N8" s="176">
        <v>783</v>
      </c>
      <c r="O8" s="179">
        <f>IFERROR(M8/(K8),"-")</f>
        <v>0.019792648444863</v>
      </c>
      <c r="P8" s="180">
        <f>IFERROR(G8/SUM(K8:K8),"-")</f>
        <v>2667.369462771</v>
      </c>
      <c r="Q8" s="181">
        <v>209</v>
      </c>
      <c r="R8" s="179">
        <f>IF(K8=0,"-",Q8/K8)</f>
        <v>0.098491988689915</v>
      </c>
      <c r="S8" s="345">
        <v>2969410</v>
      </c>
      <c r="T8" s="346">
        <f>IFERROR(S8/K8,"-")</f>
        <v>1399.3449575872</v>
      </c>
      <c r="U8" s="346">
        <f>IFERROR(S8/Q8,"-")</f>
        <v>14207.703349282</v>
      </c>
      <c r="V8" s="340">
        <f>SUM(S8:S8)-SUM(G8:G8)</f>
        <v>-2690748</v>
      </c>
      <c r="W8" s="183">
        <f>SUM(S8:S8)/SUM(G8:G8)</f>
        <v>0.52461609728916</v>
      </c>
      <c r="Y8" s="184">
        <v>124</v>
      </c>
      <c r="Z8" s="185">
        <f>IF(K8=0,"",IF(Y8=0,"",(Y8/K8)))</f>
        <v>0.058435438265787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377</v>
      </c>
      <c r="AI8" s="191">
        <f>IF(K8=0,"",IF(AH8=0,"",(AH8/K8)))</f>
        <v>0.17766258246937</v>
      </c>
      <c r="AJ8" s="190">
        <v>21</v>
      </c>
      <c r="AK8" s="192">
        <f>IFERROR(AJ8/AH8,"-")</f>
        <v>0.055702917771883</v>
      </c>
      <c r="AL8" s="193">
        <v>133200</v>
      </c>
      <c r="AM8" s="194">
        <f>IFERROR(AL8/AH8,"-")</f>
        <v>353.31564986737</v>
      </c>
      <c r="AN8" s="195">
        <v>14</v>
      </c>
      <c r="AO8" s="195">
        <v>2</v>
      </c>
      <c r="AP8" s="195">
        <v>5</v>
      </c>
      <c r="AQ8" s="196">
        <v>306</v>
      </c>
      <c r="AR8" s="197">
        <f>IF(K8=0,"",IF(AQ8=0,"",(AQ8/K8)))</f>
        <v>0.14420358152686</v>
      </c>
      <c r="AS8" s="196">
        <v>18</v>
      </c>
      <c r="AT8" s="198">
        <f>IFERROR(AS8/AQ8,"-")</f>
        <v>0.058823529411765</v>
      </c>
      <c r="AU8" s="199">
        <v>166650</v>
      </c>
      <c r="AV8" s="200">
        <f>IFERROR(AU8/AQ8,"-")</f>
        <v>544.60784313725</v>
      </c>
      <c r="AW8" s="201">
        <v>10</v>
      </c>
      <c r="AX8" s="201">
        <v>3</v>
      </c>
      <c r="AY8" s="201">
        <v>5</v>
      </c>
      <c r="AZ8" s="202">
        <v>551</v>
      </c>
      <c r="BA8" s="203">
        <f>IF(K8=0,"",IF(AZ8=0,"",(AZ8/K8)))</f>
        <v>0.25966069745523</v>
      </c>
      <c r="BB8" s="202">
        <v>51</v>
      </c>
      <c r="BC8" s="204">
        <f>IFERROR(BB8/AZ8,"-")</f>
        <v>0.092558983666062</v>
      </c>
      <c r="BD8" s="205">
        <v>600210</v>
      </c>
      <c r="BE8" s="206">
        <f>IFERROR(BD8/AZ8,"-")</f>
        <v>1089.3103448276</v>
      </c>
      <c r="BF8" s="207">
        <v>32</v>
      </c>
      <c r="BG8" s="207">
        <v>7</v>
      </c>
      <c r="BH8" s="207">
        <v>12</v>
      </c>
      <c r="BI8" s="208">
        <v>570</v>
      </c>
      <c r="BJ8" s="209">
        <f>IF(K8=0,"",IF(BI8=0,"",(BI8/K8)))</f>
        <v>0.26861451460886</v>
      </c>
      <c r="BK8" s="210">
        <v>88</v>
      </c>
      <c r="BL8" s="211">
        <f>IFERROR(BK8/BI8,"-")</f>
        <v>0.15438596491228</v>
      </c>
      <c r="BM8" s="212">
        <v>1111850</v>
      </c>
      <c r="BN8" s="213">
        <f>IFERROR(BM8/BI8,"-")</f>
        <v>1950.6140350877</v>
      </c>
      <c r="BO8" s="214">
        <v>48</v>
      </c>
      <c r="BP8" s="214">
        <v>15</v>
      </c>
      <c r="BQ8" s="214">
        <v>25</v>
      </c>
      <c r="BR8" s="215">
        <v>168</v>
      </c>
      <c r="BS8" s="216">
        <f>IF(K8=0,"",IF(BR8=0,"",(BR8/K8)))</f>
        <v>0.079170593779453</v>
      </c>
      <c r="BT8" s="217">
        <v>28</v>
      </c>
      <c r="BU8" s="218">
        <f>IFERROR(BT8/BR8,"-")</f>
        <v>0.16666666666667</v>
      </c>
      <c r="BV8" s="219">
        <v>752000</v>
      </c>
      <c r="BW8" s="220">
        <f>IFERROR(BV8/BR8,"-")</f>
        <v>4476.1904761905</v>
      </c>
      <c r="BX8" s="221">
        <v>10</v>
      </c>
      <c r="BY8" s="221">
        <v>8</v>
      </c>
      <c r="BZ8" s="221">
        <v>10</v>
      </c>
      <c r="CA8" s="222">
        <v>26</v>
      </c>
      <c r="CB8" s="223">
        <f>IF(K8=0,"",IF(CA8=0,"",(CA8/K8)))</f>
        <v>0.012252591894439</v>
      </c>
      <c r="CC8" s="224">
        <v>3</v>
      </c>
      <c r="CD8" s="225">
        <f>IFERROR(CC8/CA8,"-")</f>
        <v>0.11538461538462</v>
      </c>
      <c r="CE8" s="226">
        <v>205500</v>
      </c>
      <c r="CF8" s="227">
        <f>IFERROR(CE8/CA8,"-")</f>
        <v>7903.8461538462</v>
      </c>
      <c r="CG8" s="228"/>
      <c r="CH8" s="228"/>
      <c r="CI8" s="228">
        <v>3</v>
      </c>
      <c r="CJ8" s="229">
        <v>209</v>
      </c>
      <c r="CK8" s="230">
        <v>2969410</v>
      </c>
      <c r="CL8" s="230">
        <v>295000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257</v>
      </c>
      <c r="C9" s="347" t="s">
        <v>250</v>
      </c>
      <c r="D9" s="347" t="s">
        <v>251</v>
      </c>
      <c r="E9" s="175" t="s">
        <v>258</v>
      </c>
      <c r="F9" s="175" t="s">
        <v>244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259</v>
      </c>
      <c r="F12" s="251"/>
      <c r="G12" s="343">
        <f>SUM(G6:G11)</f>
        <v>12187173</v>
      </c>
      <c r="H12" s="250">
        <f>SUM(H6:H11)</f>
        <v>11063</v>
      </c>
      <c r="I12" s="250">
        <f>SUM(I6:I11)</f>
        <v>0</v>
      </c>
      <c r="J12" s="250">
        <f>SUM(J6:J11)</f>
        <v>598792</v>
      </c>
      <c r="K12" s="250">
        <f>SUM(K6:K11)</f>
        <v>4198</v>
      </c>
      <c r="L12" s="252">
        <f>IFERROR(K12/J12,"-")</f>
        <v>0.0070107817071704</v>
      </c>
      <c r="M12" s="253">
        <f>SUM(M6:M11)</f>
        <v>184</v>
      </c>
      <c r="N12" s="253">
        <f>SUM(N6:N11)</f>
        <v>1451</v>
      </c>
      <c r="O12" s="252">
        <f>IFERROR(M12/K12,"-")</f>
        <v>0.043830395426394</v>
      </c>
      <c r="P12" s="254">
        <f>IFERROR(G12/K12,"-")</f>
        <v>2903.0902810862</v>
      </c>
      <c r="Q12" s="255">
        <f>SUM(Q6:Q11)</f>
        <v>487</v>
      </c>
      <c r="R12" s="252">
        <f>IFERROR(Q12/K12,"-")</f>
        <v>0.11600762267747</v>
      </c>
      <c r="S12" s="343">
        <f>SUM(S6:S11)</f>
        <v>19414530</v>
      </c>
      <c r="T12" s="343">
        <f>IFERROR(S12/K12,"-")</f>
        <v>4624.7093854216</v>
      </c>
      <c r="U12" s="343">
        <f>IFERROR(S12/Q12,"-")</f>
        <v>39865.564681725</v>
      </c>
      <c r="V12" s="343">
        <f>S12-G12</f>
        <v>7227357</v>
      </c>
      <c r="W12" s="256">
        <f>S12/G12</f>
        <v>1.5930298191385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