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<sst xmlns="http://schemas.openxmlformats.org/spreadsheetml/2006/main" uniqueCount="80">
  <si>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</si>
  <si>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</si>
  <si>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</si>
  <si>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</si>
  <si>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</si>
  <si>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</si>
  <si>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</si>
  <si>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</si>
  <si>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</si>
  <si>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</si>
  <si>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</si>
  <si>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</si>
  <si>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</si>
  <si>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</si>
  <si>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</si>
  <si>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</si>
  <si>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</si>
  <si>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</si>
  <si>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</si>
  <si>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</si>
  <si>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</si>
  <si>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</si>
  <si>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</si>
  <si>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</si>
  <si>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</si>
  <si>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04月</t>
  </si>
  <si>
    <t>どきどき</t>
  </si>
  <si>
    <t>最終更新日</t>
  </si>
  <si>
    <t>07月18日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</si>
  <si>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</si>
  <si>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</si>
  <si>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</si>
  <si>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</si>
  <si>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</si>
  <si>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</si>
  <si>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</si>
  <si>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</si>
  <si>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</si>
  <si>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</si>
  <si>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</si>
  <si>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</si>
  <si>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</si>
  <si>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</si>
  <si>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</si>
  <si>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</si>
  <si>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</si>
  <si>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</si>
  <si>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</si>
  <si>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</si>
  <si>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</si>
  <si>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</si>
  <si>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</si>
  <si>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</si>
  <si>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</si>
  <si>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</si>
  <si>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</si>
  <si>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</si>
  <si>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</si>
  <si>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</si>
  <si>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</si>
  <si>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</si>
  <si>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</si>
  <si>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4/1～4/30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</si>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</sst>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2</v>
      </c>
      <c r="F6" s="34">
        <v>0</v>
      </c>
      <c r="G6" s="34">
        <v>733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1359477</v>
      </c>
      <c r="E7" s="34">
        <v>1927</v>
      </c>
      <c r="F7" s="34">
        <v>0</v>
      </c>
      <c r="G7" s="34">
        <v>54348</v>
      </c>
      <c r="H7" s="41">
        <v>439</v>
      </c>
      <c r="I7" s="42">
        <v>4</v>
      </c>
      <c r="J7" s="45">
        <f>H7+I7</f>
        <v>443</v>
      </c>
      <c r="K7" s="35">
        <f>IFERROR(J7/G7,"-")</f>
        <v>0.0081511739162435</v>
      </c>
      <c r="L7" s="34">
        <v>42</v>
      </c>
      <c r="M7" s="34">
        <v>98</v>
      </c>
      <c r="N7" s="35">
        <f>IFERROR(L7/J7,"-")</f>
        <v>0.094808126410835</v>
      </c>
      <c r="O7" s="36">
        <f>IFERROR(D7/J7,"-")</f>
        <v>3068.7968397291</v>
      </c>
      <c r="P7" s="37">
        <v>48</v>
      </c>
      <c r="Q7" s="35">
        <f>IFERROR(P7/J7,"-")</f>
        <v>0.10835214446953</v>
      </c>
      <c r="R7" s="204">
        <v>3814008</v>
      </c>
      <c r="S7" s="205">
        <f>IFERROR(R7/J7,"-")</f>
        <v>8609.4988713318</v>
      </c>
      <c r="T7" s="205">
        <f>IFERROR(R7/P7,"-")</f>
        <v>79458.5</v>
      </c>
      <c r="U7" s="199">
        <f>IFERROR(R7-D7,"-")</f>
        <v>2454531</v>
      </c>
      <c r="V7" s="38">
        <f>R7/D7</f>
        <v>2.8054965255021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1359477</v>
      </c>
      <c r="E10" s="21">
        <f>SUM(E6:E8)</f>
        <v>1929</v>
      </c>
      <c r="F10" s="21">
        <f>SUM(F6:F8)</f>
        <v>0</v>
      </c>
      <c r="G10" s="21">
        <f>SUM(G6:G8)</f>
        <v>55081</v>
      </c>
      <c r="H10" s="21">
        <f>SUM(H6:H8)</f>
        <v>439</v>
      </c>
      <c r="I10" s="21">
        <f>SUM(I6:I8)</f>
        <v>4</v>
      </c>
      <c r="J10" s="21">
        <f>SUM(J6:J8)</f>
        <v>443</v>
      </c>
      <c r="K10" s="22">
        <f>IFERROR(J10/G10,"-")</f>
        <v>0.0080427007498048</v>
      </c>
      <c r="L10" s="31">
        <f>SUM(L6:L8)</f>
        <v>42</v>
      </c>
      <c r="M10" s="31">
        <f>SUM(M6:M8)</f>
        <v>98</v>
      </c>
      <c r="N10" s="22">
        <f>IFERROR(L10/J10,"-")</f>
        <v>0.094808126410835</v>
      </c>
      <c r="O10" s="23">
        <f>IFERROR(D10/J10,"-")</f>
        <v>3068.7968397291</v>
      </c>
      <c r="P10" s="24">
        <f>SUM(P6:P8)</f>
        <v>48</v>
      </c>
      <c r="Q10" s="22">
        <f>IFERROR(P10/J10,"-")</f>
        <v>0.10835214446953</v>
      </c>
      <c r="R10" s="202">
        <f>SUM(R6:R8)</f>
        <v>3814008</v>
      </c>
      <c r="S10" s="202">
        <f>IFERROR(R10/J10,"-")</f>
        <v>8609.4988713318</v>
      </c>
      <c r="T10" s="202">
        <f>IFERROR(R10/P10,"-")</f>
        <v>79458.5</v>
      </c>
      <c r="U10" s="202">
        <f>SUM(U6:U8)</f>
        <v>2454531</v>
      </c>
      <c r="V10" s="25">
        <f>IFERROR(R10/D10,"-")</f>
        <v>2.8054965255021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1900</v>
      </c>
      <c r="I6" s="78">
        <v>2</v>
      </c>
      <c r="J6" s="78">
        <v>0</v>
      </c>
      <c r="K6" s="78">
        <v>733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2000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2000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2</v>
      </c>
      <c r="J13" s="152">
        <f>SUM(J6:J12)</f>
        <v>0</v>
      </c>
      <c r="K13" s="152">
        <f>SUM(K6:K12)</f>
        <v>733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2.8214112596081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1184162</v>
      </c>
      <c r="H6" s="78">
        <v>1626</v>
      </c>
      <c r="I6" s="78">
        <v>0</v>
      </c>
      <c r="J6" s="78">
        <v>34797</v>
      </c>
      <c r="K6" s="79">
        <v>388</v>
      </c>
      <c r="L6" s="81">
        <f>IFERROR(K6/J6,"-")</f>
        <v>0.011150386527574</v>
      </c>
      <c r="M6" s="78">
        <v>36</v>
      </c>
      <c r="N6" s="78">
        <v>75</v>
      </c>
      <c r="O6" s="81">
        <f>IFERROR(M6/(K6),"-")</f>
        <v>0.092783505154639</v>
      </c>
      <c r="P6" s="82">
        <f>IFERROR(G6/SUM(K6:K6),"-")</f>
        <v>3051.9639175258</v>
      </c>
      <c r="Q6" s="83">
        <v>40</v>
      </c>
      <c r="R6" s="81">
        <f>IF(K6=0,"-",Q6/K6)</f>
        <v>0.10309278350515</v>
      </c>
      <c r="S6" s="213">
        <v>3341008</v>
      </c>
      <c r="T6" s="214">
        <f>IFERROR(S6/K6,"-")</f>
        <v>8610.8453608247</v>
      </c>
      <c r="U6" s="214">
        <f>IFERROR(S6/Q6,"-")</f>
        <v>83525.2</v>
      </c>
      <c r="V6" s="208">
        <f>SUM(S6:S6)-SUM(G6:G6)</f>
        <v>2156846</v>
      </c>
      <c r="W6" s="85">
        <f>SUM(S6:S6)/SUM(G6:G6)</f>
        <v>2.8214112596081</v>
      </c>
      <c r="Y6" s="86">
        <v>1</v>
      </c>
      <c r="Z6" s="87">
        <f>IF(K6=0,"",IF(Y6=0,"",(Y6/K6)))</f>
        <v>0.0025773195876289</v>
      </c>
      <c r="AA6" s="86"/>
      <c r="AB6" s="88">
        <f>IFERROR(AA6/Y6,"-")</f>
        <v>0</v>
      </c>
      <c r="AC6" s="89"/>
      <c r="AD6" s="90">
        <f>IFERROR(AC6/Y6,"-")</f>
        <v>0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2</v>
      </c>
      <c r="AR6" s="99">
        <f>IF(K6=0,"",IF(AQ6=0,"",(AQ6/K6)))</f>
        <v>0.0051546391752577</v>
      </c>
      <c r="AS6" s="98">
        <v>1</v>
      </c>
      <c r="AT6" s="100">
        <f>IFERROR(AS6/AQ6,"-")</f>
        <v>0.5</v>
      </c>
      <c r="AU6" s="101">
        <v>10000</v>
      </c>
      <c r="AV6" s="102">
        <f>IFERROR(AU6/AQ6,"-")</f>
        <v>5000</v>
      </c>
      <c r="AW6" s="103"/>
      <c r="AX6" s="103">
        <v>1</v>
      </c>
      <c r="AY6" s="103"/>
      <c r="AZ6" s="104">
        <v>13</v>
      </c>
      <c r="BA6" s="105">
        <f>IF(K6=0,"",IF(AZ6=0,"",(AZ6/K6)))</f>
        <v>0.033505154639175</v>
      </c>
      <c r="BB6" s="104"/>
      <c r="BC6" s="106">
        <f>IFERROR(BB6/AZ6,"-")</f>
        <v>0</v>
      </c>
      <c r="BD6" s="107"/>
      <c r="BE6" s="108">
        <f>IFERROR(BD6/AZ6,"-")</f>
        <v>0</v>
      </c>
      <c r="BF6" s="109"/>
      <c r="BG6" s="109"/>
      <c r="BH6" s="109"/>
      <c r="BI6" s="110">
        <v>115</v>
      </c>
      <c r="BJ6" s="111">
        <f>IF(K6=0,"",IF(BI6=0,"",(BI6/K6)))</f>
        <v>0.29639175257732</v>
      </c>
      <c r="BK6" s="112">
        <v>10</v>
      </c>
      <c r="BL6" s="113">
        <f>IFERROR(BK6/BI6,"-")</f>
        <v>0.08695652173913</v>
      </c>
      <c r="BM6" s="114">
        <v>298000</v>
      </c>
      <c r="BN6" s="115">
        <f>IFERROR(BM6/BI6,"-")</f>
        <v>2591.3043478261</v>
      </c>
      <c r="BO6" s="116">
        <v>7</v>
      </c>
      <c r="BP6" s="116"/>
      <c r="BQ6" s="116">
        <v>3</v>
      </c>
      <c r="BR6" s="117">
        <v>174</v>
      </c>
      <c r="BS6" s="118">
        <f>IF(K6=0,"",IF(BR6=0,"",(BR6/K6)))</f>
        <v>0.44845360824742</v>
      </c>
      <c r="BT6" s="119">
        <v>14</v>
      </c>
      <c r="BU6" s="120">
        <f>IFERROR(BT6/BR6,"-")</f>
        <v>0.080459770114943</v>
      </c>
      <c r="BV6" s="121">
        <v>467000</v>
      </c>
      <c r="BW6" s="122">
        <f>IFERROR(BV6/BR6,"-")</f>
        <v>2683.908045977</v>
      </c>
      <c r="BX6" s="123">
        <v>7</v>
      </c>
      <c r="BY6" s="123">
        <v>1</v>
      </c>
      <c r="BZ6" s="123">
        <v>6</v>
      </c>
      <c r="CA6" s="124">
        <v>83</v>
      </c>
      <c r="CB6" s="125">
        <f>IF(K6=0,"",IF(CA6=0,"",(CA6/K6)))</f>
        <v>0.2139175257732</v>
      </c>
      <c r="CC6" s="126">
        <v>15</v>
      </c>
      <c r="CD6" s="127">
        <f>IFERROR(CC6/CA6,"-")</f>
        <v>0.18072289156627</v>
      </c>
      <c r="CE6" s="128">
        <v>2566008</v>
      </c>
      <c r="CF6" s="129">
        <f>IFERROR(CE6/CA6,"-")</f>
        <v>30915.759036145</v>
      </c>
      <c r="CG6" s="130">
        <v>7</v>
      </c>
      <c r="CH6" s="130">
        <v>2</v>
      </c>
      <c r="CI6" s="130">
        <v>6</v>
      </c>
      <c r="CJ6" s="131">
        <v>40</v>
      </c>
      <c r="CK6" s="132">
        <v>3341008</v>
      </c>
      <c r="CL6" s="132">
        <v>1384000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3</v>
      </c>
      <c r="I7" s="78">
        <v>0</v>
      </c>
      <c r="J7" s="78">
        <v>0</v>
      </c>
      <c r="K7" s="79">
        <v>1</v>
      </c>
      <c r="L7" s="81" t="str">
        <f>IFERROR(K7/J7,"-")</f>
        <v>-</v>
      </c>
      <c r="M7" s="78">
        <v>0</v>
      </c>
      <c r="N7" s="78">
        <v>1</v>
      </c>
      <c r="O7" s="81">
        <f>IFERROR(M7/(K7),"-")</f>
        <v>0</v>
      </c>
      <c r="P7" s="82">
        <f>IFERROR(G7/SUM(K7:K7),"-")</f>
        <v>0</v>
      </c>
      <c r="Q7" s="83">
        <v>0</v>
      </c>
      <c r="R7" s="81">
        <f>IF(K7=0,"-",Q7/K7)</f>
        <v>0</v>
      </c>
      <c r="S7" s="213"/>
      <c r="T7" s="214">
        <f>IFERROR(S7/K7,"-")</f>
        <v>0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>
        <f>IF(K7=0,"",IF(Y7=0,"",(Y7/K7)))</f>
        <v>0</v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>
        <f>IF(K7=0,"",IF(AH7=0,"",(AH7/K7)))</f>
        <v>0</v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>
        <v>1</v>
      </c>
      <c r="AR7" s="99">
        <f>IF(K7=0,"",IF(AQ7=0,"",(AQ7/K7)))</f>
        <v>1</v>
      </c>
      <c r="AS7" s="98"/>
      <c r="AT7" s="100">
        <f>IFERROR(AS7/AQ7,"-")</f>
        <v>0</v>
      </c>
      <c r="AU7" s="101"/>
      <c r="AV7" s="102">
        <f>IFERROR(AU7/AQ7,"-")</f>
        <v>0</v>
      </c>
      <c r="AW7" s="103"/>
      <c r="AX7" s="103"/>
      <c r="AY7" s="103"/>
      <c r="AZ7" s="104"/>
      <c r="BA7" s="105">
        <f>IF(K7=0,"",IF(AZ7=0,"",(AZ7/K7)))</f>
        <v>0</v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>
        <f>IF(K7=0,"",IF(BI7=0,"",(BI7/K7)))</f>
        <v>0</v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>
        <f>IF(K7=0,"",IF(BR7=0,"",(BR7/K7)))</f>
        <v>0</v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>
        <f>IF(K7=0,"",IF(CA7=0,"",(CA7/K7)))</f>
        <v>0</v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>
        <f>W8</f>
        <v>2.6980007415224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175315</v>
      </c>
      <c r="H8" s="78">
        <v>298</v>
      </c>
      <c r="I8" s="78">
        <v>0</v>
      </c>
      <c r="J8" s="78">
        <v>19551</v>
      </c>
      <c r="K8" s="79">
        <v>54</v>
      </c>
      <c r="L8" s="81">
        <f>IFERROR(K8/J8,"-")</f>
        <v>0.0027620070584625</v>
      </c>
      <c r="M8" s="78">
        <v>6</v>
      </c>
      <c r="N8" s="78">
        <v>22</v>
      </c>
      <c r="O8" s="81">
        <f>IFERROR(M8/(K8),"-")</f>
        <v>0.11111111111111</v>
      </c>
      <c r="P8" s="82">
        <f>IFERROR(G8/SUM(K8:K8),"-")</f>
        <v>3246.5740740741</v>
      </c>
      <c r="Q8" s="83">
        <v>8</v>
      </c>
      <c r="R8" s="81">
        <f>IF(K8=0,"-",Q8/K8)</f>
        <v>0.14814814814815</v>
      </c>
      <c r="S8" s="213">
        <v>473000</v>
      </c>
      <c r="T8" s="214">
        <f>IFERROR(S8/K8,"-")</f>
        <v>8759.2592592593</v>
      </c>
      <c r="U8" s="214">
        <f>IFERROR(S8/Q8,"-")</f>
        <v>59125</v>
      </c>
      <c r="V8" s="208">
        <f>SUM(S8:S8)-SUM(G8:G8)</f>
        <v>297685</v>
      </c>
      <c r="W8" s="85">
        <f>SUM(S8:S8)/SUM(G8:G8)</f>
        <v>2.6980007415224</v>
      </c>
      <c r="Y8" s="86"/>
      <c r="Z8" s="87">
        <f>IF(K8=0,"",IF(Y8=0,"",(Y8/K8)))</f>
        <v>0</v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>
        <f>IF(K8=0,"",IF(AH8=0,"",(AH8/K8)))</f>
        <v>0</v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>
        <f>IF(K8=0,"",IF(AQ8=0,"",(AQ8/K8)))</f>
        <v>0</v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>
        <f>IF(K8=0,"",IF(AZ8=0,"",(AZ8/K8)))</f>
        <v>0</v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>
        <v>16</v>
      </c>
      <c r="BJ8" s="111">
        <f>IF(K8=0,"",IF(BI8=0,"",(BI8/K8)))</f>
        <v>0.2962962962963</v>
      </c>
      <c r="BK8" s="112">
        <v>2</v>
      </c>
      <c r="BL8" s="113">
        <f>IFERROR(BK8/BI8,"-")</f>
        <v>0.125</v>
      </c>
      <c r="BM8" s="114">
        <v>13000</v>
      </c>
      <c r="BN8" s="115">
        <f>IFERROR(BM8/BI8,"-")</f>
        <v>812.5</v>
      </c>
      <c r="BO8" s="116">
        <v>1</v>
      </c>
      <c r="BP8" s="116">
        <v>1</v>
      </c>
      <c r="BQ8" s="116"/>
      <c r="BR8" s="117">
        <v>26</v>
      </c>
      <c r="BS8" s="118">
        <f>IF(K8=0,"",IF(BR8=0,"",(BR8/K8)))</f>
        <v>0.48148148148148</v>
      </c>
      <c r="BT8" s="119">
        <v>4</v>
      </c>
      <c r="BU8" s="120">
        <f>IFERROR(BT8/BR8,"-")</f>
        <v>0.15384615384615</v>
      </c>
      <c r="BV8" s="121">
        <v>97000</v>
      </c>
      <c r="BW8" s="122">
        <f>IFERROR(BV8/BR8,"-")</f>
        <v>3730.7692307692</v>
      </c>
      <c r="BX8" s="123">
        <v>2</v>
      </c>
      <c r="BY8" s="123">
        <v>1</v>
      </c>
      <c r="BZ8" s="123">
        <v>1</v>
      </c>
      <c r="CA8" s="124">
        <v>12</v>
      </c>
      <c r="CB8" s="125">
        <f>IF(K8=0,"",IF(CA8=0,"",(CA8/K8)))</f>
        <v>0.22222222222222</v>
      </c>
      <c r="CC8" s="126">
        <v>2</v>
      </c>
      <c r="CD8" s="127">
        <f>IFERROR(CC8/CA8,"-")</f>
        <v>0.16666666666667</v>
      </c>
      <c r="CE8" s="128">
        <v>363000</v>
      </c>
      <c r="CF8" s="129">
        <f>IFERROR(CE8/CA8,"-")</f>
        <v>30250</v>
      </c>
      <c r="CG8" s="130"/>
      <c r="CH8" s="130"/>
      <c r="CI8" s="130">
        <v>2</v>
      </c>
      <c r="CJ8" s="131">
        <v>8</v>
      </c>
      <c r="CK8" s="132">
        <v>473000</v>
      </c>
      <c r="CL8" s="132">
        <v>335000</v>
      </c>
      <c r="CM8" s="132"/>
      <c r="CN8" s="133" t="str">
        <f>IF(AND(CL8=0,CM8=0),"",IF(AND(CL8&lt;=100000,CM8&lt;=100000),"",IF(CL8/CK8&gt;0.7,"男高",IF(CM8/CK8&gt;0.7,"女高",""))))</f>
        <v>男高</v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1359477</v>
      </c>
      <c r="H11" s="152">
        <f>SUM(H6:H10)</f>
        <v>1927</v>
      </c>
      <c r="I11" s="152">
        <f>SUM(I6:I10)</f>
        <v>0</v>
      </c>
      <c r="J11" s="152">
        <f>SUM(J6:J10)</f>
        <v>54348</v>
      </c>
      <c r="K11" s="152">
        <f>SUM(K6:K10)</f>
        <v>443</v>
      </c>
      <c r="L11" s="154">
        <f>IFERROR(K11/J11,"-")</f>
        <v>0.0081511739162435</v>
      </c>
      <c r="M11" s="155">
        <f>SUM(M6:M10)</f>
        <v>42</v>
      </c>
      <c r="N11" s="155">
        <f>SUM(N6:N10)</f>
        <v>98</v>
      </c>
      <c r="O11" s="154">
        <f>IFERROR(M11/K11,"-")</f>
        <v>0.094808126410835</v>
      </c>
      <c r="P11" s="156">
        <f>IFERROR(G11/K11,"-")</f>
        <v>3068.7968397291</v>
      </c>
      <c r="Q11" s="157">
        <f>SUM(Q6:Q10)</f>
        <v>48</v>
      </c>
      <c r="R11" s="154">
        <f>IFERROR(Q11/K11,"-")</f>
        <v>0.10835214446953</v>
      </c>
      <c r="S11" s="211">
        <f>SUM(S6:S10)</f>
        <v>3814008</v>
      </c>
      <c r="T11" s="211">
        <f>IFERROR(S11/K11,"-")</f>
        <v>8609.4988713318</v>
      </c>
      <c r="U11" s="211">
        <f>IFERROR(S11/Q11,"-")</f>
        <v>79458.5</v>
      </c>
      <c r="V11" s="211">
        <f>S11-G11</f>
        <v>2454531</v>
      </c>
      <c r="W11" s="158">
        <f>S11/G11</f>
        <v>2.8054965255021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