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<sst xmlns="http://schemas.openxmlformats.org/spreadsheetml/2006/main" uniqueCount="80">
  <si>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</si>
  <si>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</si>
  <si>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</si>
  <si>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</si>
  <si>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</si>
  <si>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</si>
  <si>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</si>
  <si>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</si>
  <si>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</si>
  <si>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</si>
  <si>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</si>
  <si>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</si>
  <si>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</si>
  <si>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</si>
  <si>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</si>
  <si>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</si>
  <si>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</si>
  <si>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</si>
  <si>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</si>
  <si>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</si>
  <si>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</si>
  <si>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</si>
  <si>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</si>
  <si>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</si>
  <si>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リスティング</t>
  </si>
  <si>
    <t>10月</t>
  </si>
  <si>
    <t>どきどき</t>
  </si>
  <si>
    <t>最終更新日</t>
  </si>
  <si>
    <t>11月06日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</si>
  <si>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</si>
  <si>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</si>
  <si>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</si>
  <si>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</si>
  <si>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</si>
  <si>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</si>
  <si>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</si>
  <si>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</si>
  <si>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</si>
  <si>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</si>
  <si>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</si>
  <si>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</si>
  <si>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</si>
  <si>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</si>
  <si>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</si>
  <si>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</si>
  <si>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</si>
  <si>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</si>
  <si>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</si>
  <si>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</si>
  <si>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</si>
  <si>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</si>
  <si>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</si>
  <si>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</si>
  <si>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</si>
  <si>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</si>
  <si>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</si>
  <si>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</si>
  <si>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</si>
  <si>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</si>
  <si>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</si>
  <si>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</si>
  <si>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ht379</t>
  </si>
  <si>
    <t>lp02</t>
  </si>
  <si>
    <t>おまとめパック</t>
  </si>
  <si>
    <t>10月01日(日)</t>
  </si>
  <si>
    <t>ht380</t>
  </si>
  <si>
    <t>ht381</t>
  </si>
  <si>
    <t>ht382</t>
  </si>
  <si>
    <t>空電</t>
  </si>
  <si>
    <t>ht383</t>
  </si>
  <si>
    <t>ht384</t>
  </si>
  <si>
    <t>雑誌 TOTAL</t>
  </si>
  <si>
    <t>●リスティング 広告</t>
  </si>
  <si>
    <t>UA</t>
  </si>
  <si>
    <t>adyd</t>
  </si>
  <si>
    <t>YDN（ディスプレイ広告）</t>
  </si>
  <si>
    <t>10/1～10/31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</si>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</sst>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69"/>
    <col min="2" max="2" width="17.5" customWidth="true" style="69"/>
    <col min="3" max="3" width="10.375" customWidth="true" style="69"/>
    <col min="4" max="4" width="13.125" customWidth="true" style="69"/>
    <col min="5" max="5" width="10.875" customWidth="true" style="69"/>
    <col min="6" max="6" width="10.875" customWidth="true" style="69"/>
    <col min="7" max="7" width="10.375" customWidth="true" style="69"/>
    <col min="8" max="8" width="9" customWidth="true" style="69"/>
    <col min="9" max="9" width="9" customWidth="true" style="69"/>
    <col min="10" max="10" width="10.375" customWidth="true" style="69"/>
    <col min="11" max="11" width="10.375" customWidth="true" style="69"/>
    <col min="12" max="12" width="10.375" customWidth="true" style="69"/>
    <col min="13" max="13" width="7.375" customWidth="true" style="69"/>
    <col min="14" max="14" width="9" customWidth="true" style="69"/>
    <col min="15" max="15" width="9" customWidth="true" style="69"/>
    <col min="16" max="16" width="6.75" customWidth="true" style="69"/>
    <col min="17" max="17" width="7.875" customWidth="true" style="69"/>
    <col min="18" max="18" width="10" customWidth="true" style="69"/>
    <col min="19" max="19" width="9" customWidth="true" style="69"/>
    <col min="20" max="20" width="9" customWidth="true" style="69"/>
    <col min="21" max="21" width="12.375" customWidth="true" style="69"/>
    <col min="22" max="22" width="9" customWidth="true" style="69"/>
    <col min="23" max="23" width="9" customWidth="true" style="69"/>
    <col min="24" max="24" width="9" customWidth="true" style="69"/>
  </cols>
  <sheetData>
    <row r="2" spans="1:24" customHeight="1" ht="13.5">
      <c r="A2" s="22"/>
      <c r="B2" s="25"/>
      <c r="C2" s="25"/>
      <c r="D2" s="72"/>
      <c r="E2" s="72"/>
      <c r="F2" s="7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4" customHeight="1" ht="14.25">
      <c r="A3" s="25" t="s">
        <v>0</v>
      </c>
      <c r="B3" s="36"/>
      <c r="C3" s="36"/>
      <c r="D3" s="52"/>
      <c r="E3" s="255" t="s">
        <v>1</v>
      </c>
      <c r="F3" s="25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52"/>
      <c r="T3" s="52"/>
      <c r="U3" s="52"/>
      <c r="V3" s="52"/>
      <c r="W3" s="52"/>
      <c r="X3" s="139"/>
    </row>
    <row r="4" spans="1:24">
      <c r="A4" s="24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38"/>
      <c r="X4" s="139"/>
    </row>
    <row r="5" spans="1:24">
      <c r="A5" s="19"/>
      <c r="B5" s="26"/>
      <c r="C5" s="26"/>
      <c r="D5" s="325"/>
      <c r="E5" s="27"/>
      <c r="F5" s="24"/>
      <c r="G5" s="24"/>
      <c r="H5" s="24"/>
      <c r="I5" s="24"/>
      <c r="J5" s="24"/>
      <c r="K5" s="10"/>
      <c r="L5" s="10"/>
      <c r="M5" s="24"/>
      <c r="N5" s="10"/>
      <c r="O5" s="2"/>
      <c r="P5" s="2"/>
      <c r="Q5" s="2"/>
      <c r="R5" s="330"/>
      <c r="S5" s="330"/>
      <c r="T5" s="330"/>
      <c r="U5" s="330"/>
      <c r="V5" s="10"/>
      <c r="W5" s="56"/>
      <c r="X5" s="139"/>
    </row>
    <row r="6" spans="1:24">
      <c r="A6" s="75"/>
      <c r="B6" s="81" t="s">
        <v>23</v>
      </c>
      <c r="C6" s="81">
        <v>10</v>
      </c>
      <c r="D6" s="326">
        <v>1080000</v>
      </c>
      <c r="E6" s="76">
        <v>677</v>
      </c>
      <c r="F6" s="76">
        <v>204</v>
      </c>
      <c r="G6" s="76">
        <v>809</v>
      </c>
      <c r="H6" s="86">
        <v>106</v>
      </c>
      <c r="I6" s="87">
        <v>0</v>
      </c>
      <c r="J6" s="140">
        <f>H6+I6</f>
        <v>106</v>
      </c>
      <c r="K6" s="77">
        <f>IFERROR(J6/G6,"-")</f>
        <v>0.13102595797281</v>
      </c>
      <c r="L6" s="76">
        <v>50</v>
      </c>
      <c r="M6" s="76">
        <v>25</v>
      </c>
      <c r="N6" s="77">
        <f>IFERROR(L6/J6,"-")</f>
        <v>0.47169811320755</v>
      </c>
      <c r="O6" s="78">
        <f>IFERROR(D6/J6,"-")</f>
        <v>10188.679245283</v>
      </c>
      <c r="P6" s="79">
        <v>14</v>
      </c>
      <c r="Q6" s="77">
        <f>IFERROR(P6/J6,"-")</f>
        <v>0.13207547169811</v>
      </c>
      <c r="R6" s="331">
        <v>429000</v>
      </c>
      <c r="S6" s="332">
        <f>IFERROR(R6/J6,"-")</f>
        <v>4047.1698113208</v>
      </c>
      <c r="T6" s="332">
        <f>IFERROR(R6/P6,"-")</f>
        <v>30642.857142857</v>
      </c>
      <c r="U6" s="326">
        <f>IFERROR(R6-D6,"-")</f>
        <v>-651000</v>
      </c>
      <c r="V6" s="80">
        <f>R6/D6</f>
        <v>0.39722222222222</v>
      </c>
      <c r="W6" s="74"/>
      <c r="X6" s="139"/>
    </row>
    <row r="7" spans="1:24">
      <c r="A7" s="75"/>
      <c r="B7" s="81" t="s">
        <v>24</v>
      </c>
      <c r="C7" s="81">
        <v>2</v>
      </c>
      <c r="D7" s="326">
        <v>1961748</v>
      </c>
      <c r="E7" s="76">
        <v>3197</v>
      </c>
      <c r="F7" s="76">
        <v>0</v>
      </c>
      <c r="G7" s="76">
        <v>42313</v>
      </c>
      <c r="H7" s="86">
        <v>790</v>
      </c>
      <c r="I7" s="87">
        <v>0</v>
      </c>
      <c r="J7" s="140">
        <f>H7+I7</f>
        <v>790</v>
      </c>
      <c r="K7" s="77">
        <f>IFERROR(J7/G7,"-")</f>
        <v>0.018670384988065</v>
      </c>
      <c r="L7" s="76">
        <v>488</v>
      </c>
      <c r="M7" s="76">
        <v>195</v>
      </c>
      <c r="N7" s="77">
        <f>IFERROR(L7/J7,"-")</f>
        <v>0.61772151898734</v>
      </c>
      <c r="O7" s="78">
        <f>IFERROR(D7/J7,"-")</f>
        <v>2483.2253164557</v>
      </c>
      <c r="P7" s="79">
        <v>130</v>
      </c>
      <c r="Q7" s="77">
        <f>IFERROR(P7/J7,"-")</f>
        <v>0.16455696202532</v>
      </c>
      <c r="R7" s="331">
        <v>2420100</v>
      </c>
      <c r="S7" s="332">
        <f>IFERROR(R7/J7,"-")</f>
        <v>3063.417721519</v>
      </c>
      <c r="T7" s="332">
        <f>IFERROR(R7/P7,"-")</f>
        <v>18616.153846154</v>
      </c>
      <c r="U7" s="326">
        <f>IFERROR(R7-D7,"-")</f>
        <v>458352</v>
      </c>
      <c r="V7" s="80">
        <f>R7/D7</f>
        <v>1.2336446883086</v>
      </c>
      <c r="W7" s="74"/>
      <c r="X7" s="139"/>
    </row>
    <row r="8" spans="1:24">
      <c r="A8" s="28"/>
      <c r="B8" s="84"/>
      <c r="C8" s="84"/>
      <c r="D8" s="327"/>
      <c r="E8" s="32"/>
      <c r="F8" s="32"/>
      <c r="G8" s="29"/>
      <c r="H8" s="29"/>
      <c r="I8" s="29"/>
      <c r="J8" s="29"/>
      <c r="K8" s="31"/>
      <c r="L8" s="31"/>
      <c r="M8" s="29"/>
      <c r="N8" s="31"/>
      <c r="O8" s="23"/>
      <c r="P8" s="23"/>
      <c r="Q8" s="23"/>
      <c r="R8" s="333"/>
      <c r="S8" s="333"/>
      <c r="T8" s="333"/>
      <c r="U8" s="333"/>
      <c r="V8" s="31"/>
      <c r="W8" s="56"/>
      <c r="X8" s="139"/>
    </row>
    <row r="9" spans="1:24">
      <c r="A9" s="28"/>
      <c r="B9" s="35"/>
      <c r="C9" s="35"/>
      <c r="D9" s="328"/>
      <c r="E9" s="32"/>
      <c r="F9" s="32"/>
      <c r="G9" s="29"/>
      <c r="H9" s="29"/>
      <c r="I9" s="29"/>
      <c r="J9" s="29"/>
      <c r="K9" s="31"/>
      <c r="L9" s="31"/>
      <c r="M9" s="29"/>
      <c r="N9" s="31"/>
      <c r="O9" s="23"/>
      <c r="P9" s="23"/>
      <c r="Q9" s="23"/>
      <c r="R9" s="333"/>
      <c r="S9" s="333"/>
      <c r="T9" s="333"/>
      <c r="U9" s="333"/>
      <c r="V9" s="31"/>
      <c r="W9" s="56"/>
      <c r="X9" s="139"/>
    </row>
    <row r="10" spans="1:24">
      <c r="A10" s="19"/>
      <c r="B10" s="38"/>
      <c r="C10" s="38"/>
      <c r="D10" s="329">
        <f>SUM(D6:D8)</f>
        <v>3041748</v>
      </c>
      <c r="E10" s="38">
        <f>SUM(E6:E8)</f>
        <v>3874</v>
      </c>
      <c r="F10" s="38">
        <f>SUM(F6:F8)</f>
        <v>204</v>
      </c>
      <c r="G10" s="38">
        <f>SUM(G6:G8)</f>
        <v>43122</v>
      </c>
      <c r="H10" s="38">
        <f>SUM(H6:H8)</f>
        <v>896</v>
      </c>
      <c r="I10" s="38">
        <f>SUM(I6:I8)</f>
        <v>0</v>
      </c>
      <c r="J10" s="38">
        <f>SUM(J6:J8)</f>
        <v>896</v>
      </c>
      <c r="K10" s="39">
        <f>IFERROR(J10/G10,"-")</f>
        <v>0.020778257038171</v>
      </c>
      <c r="L10" s="73">
        <f>SUM(L6:L8)</f>
        <v>538</v>
      </c>
      <c r="M10" s="73">
        <f>SUM(M6:M8)</f>
        <v>220</v>
      </c>
      <c r="N10" s="39">
        <f>IFERROR(L10/J10,"-")</f>
        <v>0.60044642857143</v>
      </c>
      <c r="O10" s="40">
        <f>IFERROR(D10/J10,"-")</f>
        <v>3394.8080357143</v>
      </c>
      <c r="P10" s="41">
        <f>SUM(P6:P8)</f>
        <v>144</v>
      </c>
      <c r="Q10" s="39">
        <f>IFERROR(P10/J10,"-")</f>
        <v>0.16071428571429</v>
      </c>
      <c r="R10" s="329">
        <f>SUM(R6:R8)</f>
        <v>2849100</v>
      </c>
      <c r="S10" s="329">
        <f>IFERROR(R10/J10,"-")</f>
        <v>3179.7991071429</v>
      </c>
      <c r="T10" s="329">
        <f>IFERROR(R10/P10,"-")</f>
        <v>19785.416666667</v>
      </c>
      <c r="U10" s="329">
        <f>SUM(U6:U8)</f>
        <v>-192648</v>
      </c>
      <c r="V10" s="42">
        <f>IFERROR(R10/D10,"-")</f>
        <v>0.93666536478367</v>
      </c>
      <c r="W10" s="55"/>
      <c r="X10" s="139"/>
    </row>
    <row r="11" spans="1:24">
      <c r="X11" s="139"/>
    </row>
    <row r="12" spans="1:24">
      <c r="X12" s="139"/>
    </row>
    <row r="13" spans="1:24">
      <c r="X13" s="139"/>
    </row>
    <row r="14" spans="1:24">
      <c r="X14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69"/>
    <col min="2" max="2" width="7.25" customWidth="true" style="69"/>
    <col min="3" max="3" width="7" customWidth="true" style="69"/>
    <col min="4" max="4" width="30.625" customWidth="true" style="69"/>
    <col min="5" max="5" width="30.625" customWidth="true" style="69"/>
    <col min="6" max="6" width="8.25" customWidth="true" style="69"/>
    <col min="7" max="7" width="33.5" customWidth="true" style="69"/>
    <col min="8" max="8" width="14.375" customWidth="true" style="69"/>
    <col min="9" max="9" width="12.25" customWidth="true" style="69"/>
    <col min="10" max="10" width="10.875" customWidth="true" style="69"/>
    <col min="11" max="11" width="10.875" customWidth="true" style="69"/>
    <col min="12" max="12" width="10.875" customWidth="true" style="69"/>
    <col min="13" max="13" width="10.375" customWidth="true" style="69"/>
    <col min="14" max="14" width="9" customWidth="true" style="69"/>
    <col min="15" max="15" width="9" customWidth="true" style="69"/>
    <col min="16" max="16" width="10.375" customWidth="true" style="69"/>
    <col min="17" max="17" width="10.375" customWidth="true" style="69"/>
    <col min="18" max="18" width="10.375" customWidth="true" style="69"/>
    <col min="19" max="19" width="7.375" customWidth="true" style="69"/>
    <col min="20" max="20" width="9" customWidth="true" style="69"/>
    <col min="21" max="21" width="9" customWidth="true" style="69"/>
    <col min="22" max="22" width="6.75" customWidth="true" style="69"/>
    <col min="23" max="23" width="7.875" customWidth="true" style="69"/>
    <col min="24" max="24" width="10" customWidth="true" style="69"/>
    <col min="25" max="25" width="9" customWidth="true" style="69"/>
    <col min="26" max="26" width="9" customWidth="true" style="69"/>
    <col min="27" max="27" width="12.375" customWidth="true" style="69"/>
    <col min="28" max="28" width="9" customWidth="true" style="69"/>
    <col min="29" max="29" width="9" customWidth="true" style="51"/>
    <col min="30" max="30" width="9" customWidth="true" style="69"/>
    <col min="31" max="31" width="9" customWidth="true" style="69"/>
    <col min="32" max="32" width="9" customWidth="true" style="69"/>
    <col min="33" max="33" width="9" customWidth="true" style="69"/>
    <col min="34" max="34" width="9" customWidth="true" style="69"/>
    <col min="35" max="35" width="9" customWidth="true" style="69"/>
    <col min="36" max="36" width="9" customWidth="true" style="69"/>
    <col min="37" max="37" width="9" customWidth="true" style="69"/>
    <col min="38" max="38" width="9" customWidth="true" style="69"/>
    <col min="39" max="39" width="9" customWidth="true" style="69"/>
    <col min="40" max="40" width="9" customWidth="true" style="69"/>
    <col min="41" max="41" width="9" customWidth="true" style="69"/>
    <col min="42" max="42" width="9" customWidth="true" style="69"/>
    <col min="43" max="43" width="9" customWidth="true" style="69"/>
    <col min="44" max="44" width="9" customWidth="true" style="69"/>
    <col min="45" max="45" width="9" customWidth="true" style="69"/>
    <col min="46" max="46" width="9" customWidth="true" style="69"/>
    <col min="47" max="47" width="9" customWidth="true" style="69"/>
    <col min="48" max="48" width="9" customWidth="true" style="69"/>
    <col min="49" max="49" width="9" customWidth="true" style="69"/>
    <col min="50" max="50" width="9" customWidth="true" style="69"/>
    <col min="51" max="51" width="9" customWidth="true" style="69"/>
    <col min="52" max="52" width="9" customWidth="true" style="69"/>
    <col min="53" max="53" width="9" customWidth="true" style="69"/>
    <col min="54" max="54" width="9" customWidth="true" style="69"/>
    <col min="55" max="55" width="9" customWidth="true" style="69"/>
    <col min="56" max="56" width="9" customWidth="true" style="69"/>
    <col min="57" max="57" width="9" customWidth="true" style="69"/>
    <col min="58" max="58" width="9" customWidth="true" style="69"/>
    <col min="59" max="59" width="9" customWidth="true" style="69"/>
    <col min="60" max="60" width="9" customWidth="true" style="69"/>
    <col min="61" max="61" width="9" customWidth="true" style="69"/>
    <col min="62" max="62" width="9" customWidth="true" style="69"/>
    <col min="63" max="63" width="9" customWidth="true" style="69"/>
    <col min="64" max="64" width="9" customWidth="true" style="69"/>
    <col min="65" max="65" width="9" customWidth="true" style="69"/>
    <col min="66" max="66" width="9" customWidth="true" style="69"/>
    <col min="67" max="67" width="9" customWidth="true" style="69"/>
    <col min="68" max="68" width="9" customWidth="true" style="69"/>
    <col min="69" max="69" width="9" customWidth="true" style="69"/>
    <col min="70" max="70" width="9" customWidth="true" style="69"/>
    <col min="71" max="71" width="9" customWidth="true" style="69"/>
    <col min="72" max="72" width="9" customWidth="true" style="69"/>
    <col min="73" max="73" width="9" customWidth="true" style="69"/>
    <col min="74" max="74" width="9" customWidth="true" style="69"/>
    <col min="75" max="75" width="9" customWidth="true" style="69"/>
    <col min="76" max="76" width="9" customWidth="true" style="69"/>
    <col min="77" max="77" width="9" customWidth="true" style="69"/>
    <col min="78" max="78" width="9" customWidth="true" style="69"/>
    <col min="79" max="79" width="9" customWidth="true" style="69"/>
    <col min="80" max="80" width="9" customWidth="true" style="69"/>
    <col min="81" max="81" width="9" customWidth="true" style="69"/>
    <col min="82" max="82" width="9" customWidth="true" style="69"/>
    <col min="83" max="83" width="9" customWidth="true" style="69"/>
    <col min="84" max="84" width="9" customWidth="true" style="69"/>
    <col min="85" max="85" width="9" customWidth="true" style="69"/>
    <col min="86" max="86" width="9" customWidth="true" style="69"/>
    <col min="87" max="87" width="9" customWidth="true" style="69"/>
    <col min="88" max="88" width="9" customWidth="true" style="69"/>
    <col min="89" max="89" width="9" customWidth="true" style="69"/>
    <col min="90" max="90" width="9" customWidth="true" style="69"/>
    <col min="91" max="91" width="9" customWidth="true" style="69"/>
    <col min="92" max="92" width="9" customWidth="true" style="69"/>
    <col min="93" max="93" width="9" customWidth="true" style="69"/>
    <col min="94" max="94" width="9" customWidth="true" style="69"/>
    <col min="95" max="95" width="9" customWidth="true" style="69"/>
    <col min="96" max="96" width="9" customWidth="true" style="69"/>
    <col min="97" max="97" width="9" customWidth="true" style="69"/>
    <col min="98" max="98" width="9" customWidth="true" style="69"/>
  </cols>
  <sheetData>
    <row r="2" spans="1:98" customHeight="1" ht="13.5">
      <c r="A2" s="22" t="s">
        <v>25</v>
      </c>
      <c r="B2" s="25" t="s">
        <v>26</v>
      </c>
      <c r="C2" s="1"/>
      <c r="G2" s="71"/>
      <c r="H2" s="71"/>
      <c r="I2" s="71"/>
      <c r="J2" s="72"/>
      <c r="K2" s="72"/>
      <c r="L2" s="72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2"/>
      <c r="AD2" s="266" t="s">
        <v>29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7" t="s">
        <v>30</v>
      </c>
      <c r="CP2" s="269" t="s">
        <v>31</v>
      </c>
      <c r="CQ2" s="257" t="s">
        <v>32</v>
      </c>
      <c r="CR2" s="258"/>
      <c r="CS2" s="259"/>
    </row>
    <row r="3" spans="1:98" customHeight="1" ht="14.25">
      <c r="A3" s="11" t="s">
        <v>33</v>
      </c>
      <c r="B3" s="36"/>
      <c r="C3" s="18"/>
      <c r="D3" s="18"/>
      <c r="E3" s="18"/>
      <c r="F3" s="18"/>
      <c r="G3" s="68"/>
      <c r="H3" s="68"/>
      <c r="I3" s="1"/>
      <c r="J3" s="1"/>
      <c r="K3" s="255" t="s">
        <v>1</v>
      </c>
      <c r="L3" s="2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2"/>
      <c r="AD3" s="260" t="s">
        <v>34</v>
      </c>
      <c r="AE3" s="261"/>
      <c r="AF3" s="261"/>
      <c r="AG3" s="261"/>
      <c r="AH3" s="261"/>
      <c r="AI3" s="261"/>
      <c r="AJ3" s="261"/>
      <c r="AK3" s="261"/>
      <c r="AL3" s="261"/>
      <c r="AM3" s="272" t="s">
        <v>35</v>
      </c>
      <c r="AN3" s="273"/>
      <c r="AO3" s="273"/>
      <c r="AP3" s="273"/>
      <c r="AQ3" s="273"/>
      <c r="AR3" s="273"/>
      <c r="AS3" s="273"/>
      <c r="AT3" s="273"/>
      <c r="AU3" s="274"/>
      <c r="AV3" s="275" t="s">
        <v>36</v>
      </c>
      <c r="AW3" s="276"/>
      <c r="AX3" s="276"/>
      <c r="AY3" s="276"/>
      <c r="AZ3" s="276"/>
      <c r="BA3" s="276"/>
      <c r="BB3" s="276"/>
      <c r="BC3" s="276"/>
      <c r="BD3" s="277"/>
      <c r="BE3" s="278" t="s">
        <v>37</v>
      </c>
      <c r="BF3" s="279"/>
      <c r="BG3" s="279"/>
      <c r="BH3" s="279"/>
      <c r="BI3" s="279"/>
      <c r="BJ3" s="279"/>
      <c r="BK3" s="279"/>
      <c r="BL3" s="279"/>
      <c r="BM3" s="280"/>
      <c r="BN3" s="281" t="s">
        <v>38</v>
      </c>
      <c r="BO3" s="282"/>
      <c r="BP3" s="282"/>
      <c r="BQ3" s="282"/>
      <c r="BR3" s="282"/>
      <c r="BS3" s="282"/>
      <c r="BT3" s="282"/>
      <c r="BU3" s="282"/>
      <c r="BV3" s="283"/>
      <c r="BW3" s="284" t="s">
        <v>39</v>
      </c>
      <c r="BX3" s="285"/>
      <c r="BY3" s="285"/>
      <c r="BZ3" s="285"/>
      <c r="CA3" s="285"/>
      <c r="CB3" s="285"/>
      <c r="CC3" s="285"/>
      <c r="CD3" s="285"/>
      <c r="CE3" s="286"/>
      <c r="CF3" s="287" t="s">
        <v>40</v>
      </c>
      <c r="CG3" s="288"/>
      <c r="CH3" s="288"/>
      <c r="CI3" s="288"/>
      <c r="CJ3" s="288"/>
      <c r="CK3" s="288"/>
      <c r="CL3" s="288"/>
      <c r="CM3" s="288"/>
      <c r="CN3" s="289"/>
      <c r="CO3" s="267"/>
      <c r="CP3" s="270"/>
      <c r="CQ3" s="262" t="s">
        <v>41</v>
      </c>
      <c r="CR3" s="263"/>
      <c r="CS3" s="264" t="s">
        <v>42</v>
      </c>
    </row>
    <row r="4" spans="1:98">
      <c r="A4" s="24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3"/>
      <c r="AD4" s="43" t="s">
        <v>51</v>
      </c>
      <c r="AE4" s="43" t="s">
        <v>52</v>
      </c>
      <c r="AF4" s="43" t="s">
        <v>53</v>
      </c>
      <c r="AG4" s="43" t="s">
        <v>17</v>
      </c>
      <c r="AH4" s="43" t="s">
        <v>54</v>
      </c>
      <c r="AI4" s="43" t="s">
        <v>55</v>
      </c>
      <c r="AJ4" s="43" t="s">
        <v>56</v>
      </c>
      <c r="AK4" s="43" t="s">
        <v>57</v>
      </c>
      <c r="AL4" s="43" t="s">
        <v>58</v>
      </c>
      <c r="AM4" s="44" t="s">
        <v>51</v>
      </c>
      <c r="AN4" s="44" t="s">
        <v>52</v>
      </c>
      <c r="AO4" s="44" t="s">
        <v>53</v>
      </c>
      <c r="AP4" s="44" t="s">
        <v>17</v>
      </c>
      <c r="AQ4" s="44" t="s">
        <v>54</v>
      </c>
      <c r="AR4" s="44" t="s">
        <v>55</v>
      </c>
      <c r="AS4" s="44" t="s">
        <v>56</v>
      </c>
      <c r="AT4" s="44" t="s">
        <v>57</v>
      </c>
      <c r="AU4" s="44" t="s">
        <v>58</v>
      </c>
      <c r="AV4" s="45" t="s">
        <v>51</v>
      </c>
      <c r="AW4" s="45" t="s">
        <v>52</v>
      </c>
      <c r="AX4" s="45" t="s">
        <v>53</v>
      </c>
      <c r="AY4" s="45" t="s">
        <v>17</v>
      </c>
      <c r="AZ4" s="45" t="s">
        <v>54</v>
      </c>
      <c r="BA4" s="45" t="s">
        <v>55</v>
      </c>
      <c r="BB4" s="45" t="s">
        <v>56</v>
      </c>
      <c r="BC4" s="45" t="s">
        <v>57</v>
      </c>
      <c r="BD4" s="45" t="s">
        <v>58</v>
      </c>
      <c r="BE4" s="46" t="s">
        <v>51</v>
      </c>
      <c r="BF4" s="46" t="s">
        <v>52</v>
      </c>
      <c r="BG4" s="46" t="s">
        <v>53</v>
      </c>
      <c r="BH4" s="46" t="s">
        <v>17</v>
      </c>
      <c r="BI4" s="46" t="s">
        <v>54</v>
      </c>
      <c r="BJ4" s="46" t="s">
        <v>55</v>
      </c>
      <c r="BK4" s="46" t="s">
        <v>56</v>
      </c>
      <c r="BL4" s="46" t="s">
        <v>57</v>
      </c>
      <c r="BM4" s="46" t="s">
        <v>58</v>
      </c>
      <c r="BN4" s="113" t="s">
        <v>51</v>
      </c>
      <c r="BO4" s="113" t="s">
        <v>52</v>
      </c>
      <c r="BP4" s="113" t="s">
        <v>53</v>
      </c>
      <c r="BQ4" s="113" t="s">
        <v>17</v>
      </c>
      <c r="BR4" s="113" t="s">
        <v>54</v>
      </c>
      <c r="BS4" s="113" t="s">
        <v>55</v>
      </c>
      <c r="BT4" s="113" t="s">
        <v>56</v>
      </c>
      <c r="BU4" s="113" t="s">
        <v>57</v>
      </c>
      <c r="BV4" s="113" t="s">
        <v>58</v>
      </c>
      <c r="BW4" s="47" t="s">
        <v>51</v>
      </c>
      <c r="BX4" s="47" t="s">
        <v>52</v>
      </c>
      <c r="BY4" s="47" t="s">
        <v>53</v>
      </c>
      <c r="BZ4" s="47" t="s">
        <v>17</v>
      </c>
      <c r="CA4" s="47" t="s">
        <v>54</v>
      </c>
      <c r="CB4" s="47" t="s">
        <v>55</v>
      </c>
      <c r="CC4" s="47" t="s">
        <v>56</v>
      </c>
      <c r="CD4" s="47" t="s">
        <v>57</v>
      </c>
      <c r="CE4" s="47" t="s">
        <v>58</v>
      </c>
      <c r="CF4" s="48" t="s">
        <v>51</v>
      </c>
      <c r="CG4" s="48" t="s">
        <v>52</v>
      </c>
      <c r="CH4" s="48" t="s">
        <v>53</v>
      </c>
      <c r="CI4" s="48" t="s">
        <v>17</v>
      </c>
      <c r="CJ4" s="48" t="s">
        <v>54</v>
      </c>
      <c r="CK4" s="48" t="s">
        <v>55</v>
      </c>
      <c r="CL4" s="48" t="s">
        <v>56</v>
      </c>
      <c r="CM4" s="48" t="s">
        <v>57</v>
      </c>
      <c r="CN4" s="48" t="s">
        <v>58</v>
      </c>
      <c r="CO4" s="268"/>
      <c r="CP4" s="271"/>
      <c r="CQ4" s="49" t="s">
        <v>59</v>
      </c>
      <c r="CR4" s="49" t="s">
        <v>60</v>
      </c>
      <c r="CS4" s="265"/>
    </row>
    <row r="5" spans="1:98">
      <c r="A5" s="19"/>
      <c r="B5" s="26"/>
      <c r="C5" s="3"/>
      <c r="D5" s="3"/>
      <c r="E5" s="3"/>
      <c r="F5" s="13"/>
      <c r="G5" s="3"/>
      <c r="H5" s="3"/>
      <c r="I5" s="33"/>
      <c r="J5" s="325"/>
      <c r="K5" s="27"/>
      <c r="L5" s="4"/>
      <c r="M5" s="4"/>
      <c r="N5" s="8"/>
      <c r="O5" s="8"/>
      <c r="P5" s="8"/>
      <c r="Q5" s="9"/>
      <c r="R5" s="9"/>
      <c r="S5" s="8"/>
      <c r="T5" s="9"/>
      <c r="U5" s="330"/>
      <c r="V5" s="2"/>
      <c r="W5" s="2"/>
      <c r="X5" s="330"/>
      <c r="Y5" s="330"/>
      <c r="Z5" s="330"/>
      <c r="AA5" s="330"/>
      <c r="AB5" s="10"/>
      <c r="AC5" s="54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</row>
    <row r="6" spans="1:98">
      <c r="A6" s="75"/>
      <c r="B6" s="81"/>
      <c r="C6" s="82"/>
      <c r="D6" s="82"/>
      <c r="E6" s="82"/>
      <c r="F6" s="83"/>
      <c r="G6" s="85"/>
      <c r="H6" s="85"/>
      <c r="I6" s="85"/>
      <c r="J6" s="326"/>
      <c r="K6" s="76"/>
      <c r="L6" s="76"/>
      <c r="M6" s="76"/>
      <c r="N6" s="86"/>
      <c r="O6" s="87"/>
      <c r="P6" s="88"/>
      <c r="Q6" s="77"/>
      <c r="R6" s="76"/>
      <c r="S6" s="76"/>
      <c r="T6" s="77"/>
      <c r="U6" s="332"/>
      <c r="V6" s="79"/>
      <c r="W6" s="77"/>
      <c r="X6" s="331"/>
      <c r="Y6" s="332"/>
      <c r="Z6" s="332"/>
      <c r="AA6" s="326"/>
      <c r="AB6" s="80"/>
      <c r="AC6" s="74"/>
      <c r="AD6" s="89"/>
      <c r="AE6" s="90"/>
      <c r="AF6" s="89"/>
      <c r="AG6" s="91"/>
      <c r="AH6" s="92"/>
      <c r="AI6" s="93"/>
      <c r="AJ6" s="94"/>
      <c r="AK6" s="94"/>
      <c r="AL6" s="94"/>
      <c r="AM6" s="95"/>
      <c r="AN6" s="96"/>
      <c r="AO6" s="95"/>
      <c r="AP6" s="97"/>
      <c r="AQ6" s="98"/>
      <c r="AR6" s="99"/>
      <c r="AS6" s="100"/>
      <c r="AT6" s="100"/>
      <c r="AU6" s="100"/>
      <c r="AV6" s="101"/>
      <c r="AW6" s="102"/>
      <c r="AX6" s="101"/>
      <c r="AY6" s="103"/>
      <c r="AZ6" s="104"/>
      <c r="BA6" s="105"/>
      <c r="BB6" s="106"/>
      <c r="BC6" s="106"/>
      <c r="BD6" s="106"/>
      <c r="BE6" s="107"/>
      <c r="BF6" s="108"/>
      <c r="BG6" s="107"/>
      <c r="BH6" s="109"/>
      <c r="BI6" s="110"/>
      <c r="BJ6" s="111"/>
      <c r="BK6" s="112"/>
      <c r="BL6" s="112"/>
      <c r="BM6" s="112"/>
      <c r="BN6" s="114"/>
      <c r="BO6" s="115"/>
      <c r="BP6" s="116"/>
      <c r="BQ6" s="117"/>
      <c r="BR6" s="118"/>
      <c r="BS6" s="119"/>
      <c r="BT6" s="120"/>
      <c r="BU6" s="120"/>
      <c r="BV6" s="120"/>
      <c r="BW6" s="121"/>
      <c r="BX6" s="122"/>
      <c r="BY6" s="123"/>
      <c r="BZ6" s="124"/>
      <c r="CA6" s="125"/>
      <c r="CB6" s="126"/>
      <c r="CC6" s="127"/>
      <c r="CD6" s="127"/>
      <c r="CE6" s="127"/>
      <c r="CF6" s="128"/>
      <c r="CG6" s="129"/>
      <c r="CH6" s="130"/>
      <c r="CI6" s="131"/>
      <c r="CJ6" s="132"/>
      <c r="CK6" s="133"/>
      <c r="CL6" s="134"/>
      <c r="CM6" s="134"/>
      <c r="CN6" s="134"/>
      <c r="CO6" s="135"/>
      <c r="CP6" s="136"/>
      <c r="CQ6" s="136"/>
      <c r="CR6" s="136"/>
      <c r="CS6" s="137"/>
    </row>
    <row r="7" spans="1:98">
      <c r="A7" s="75"/>
      <c r="B7" s="81"/>
      <c r="C7" s="82"/>
      <c r="D7" s="82"/>
      <c r="E7" s="82"/>
      <c r="F7" s="83"/>
      <c r="G7" s="85"/>
      <c r="H7" s="85"/>
      <c r="I7" s="85"/>
      <c r="J7" s="326"/>
      <c r="K7" s="76"/>
      <c r="L7" s="76"/>
      <c r="M7" s="76"/>
      <c r="N7" s="86"/>
      <c r="O7" s="87"/>
      <c r="P7" s="88"/>
      <c r="Q7" s="77"/>
      <c r="R7" s="76"/>
      <c r="S7" s="76"/>
      <c r="T7" s="77"/>
      <c r="U7" s="332"/>
      <c r="V7" s="79"/>
      <c r="W7" s="77"/>
      <c r="X7" s="331"/>
      <c r="Y7" s="332"/>
      <c r="Z7" s="332"/>
      <c r="AA7" s="326"/>
      <c r="AB7" s="80"/>
      <c r="AC7" s="74"/>
      <c r="AD7" s="89"/>
      <c r="AE7" s="90"/>
      <c r="AF7" s="89"/>
      <c r="AG7" s="91"/>
      <c r="AH7" s="92"/>
      <c r="AI7" s="93"/>
      <c r="AJ7" s="94"/>
      <c r="AK7" s="94"/>
      <c r="AL7" s="94"/>
      <c r="AM7" s="95"/>
      <c r="AN7" s="96"/>
      <c r="AO7" s="95"/>
      <c r="AP7" s="97"/>
      <c r="AQ7" s="98"/>
      <c r="AR7" s="99"/>
      <c r="AS7" s="100"/>
      <c r="AT7" s="100"/>
      <c r="AU7" s="100"/>
      <c r="AV7" s="101"/>
      <c r="AW7" s="102"/>
      <c r="AX7" s="101"/>
      <c r="AY7" s="103"/>
      <c r="AZ7" s="104"/>
      <c r="BA7" s="105"/>
      <c r="BB7" s="106"/>
      <c r="BC7" s="106"/>
      <c r="BD7" s="106"/>
      <c r="BE7" s="107"/>
      <c r="BF7" s="108"/>
      <c r="BG7" s="107"/>
      <c r="BH7" s="109"/>
      <c r="BI7" s="110"/>
      <c r="BJ7" s="111"/>
      <c r="BK7" s="112"/>
      <c r="BL7" s="112"/>
      <c r="BM7" s="112"/>
      <c r="BN7" s="114"/>
      <c r="BO7" s="115"/>
      <c r="BP7" s="116"/>
      <c r="BQ7" s="117"/>
      <c r="BR7" s="118"/>
      <c r="BS7" s="119"/>
      <c r="BT7" s="120"/>
      <c r="BU7" s="120"/>
      <c r="BV7" s="120"/>
      <c r="BW7" s="121"/>
      <c r="BX7" s="122"/>
      <c r="BY7" s="123"/>
      <c r="BZ7" s="124"/>
      <c r="CA7" s="125"/>
      <c r="CB7" s="126"/>
      <c r="CC7" s="127"/>
      <c r="CD7" s="127"/>
      <c r="CE7" s="127"/>
      <c r="CF7" s="128"/>
      <c r="CG7" s="129"/>
      <c r="CH7" s="130"/>
      <c r="CI7" s="131"/>
      <c r="CJ7" s="132"/>
      <c r="CK7" s="133"/>
      <c r="CL7" s="134"/>
      <c r="CM7" s="134"/>
      <c r="CN7" s="134"/>
      <c r="CO7" s="135"/>
      <c r="CP7" s="136"/>
      <c r="CQ7" s="136"/>
      <c r="CR7" s="136"/>
      <c r="CS7" s="137"/>
    </row>
    <row r="8" spans="1:98">
      <c r="A8" s="75"/>
      <c r="B8" s="81"/>
      <c r="C8" s="82"/>
      <c r="D8" s="82"/>
      <c r="E8" s="82"/>
      <c r="F8" s="83"/>
      <c r="G8" s="85"/>
      <c r="H8" s="85"/>
      <c r="I8" s="85"/>
      <c r="J8" s="326"/>
      <c r="K8" s="76"/>
      <c r="L8" s="76"/>
      <c r="M8" s="76"/>
      <c r="N8" s="86"/>
      <c r="O8" s="87"/>
      <c r="P8" s="88"/>
      <c r="Q8" s="77"/>
      <c r="R8" s="76"/>
      <c r="S8" s="76"/>
      <c r="T8" s="77"/>
      <c r="U8" s="332"/>
      <c r="V8" s="79"/>
      <c r="W8" s="77"/>
      <c r="X8" s="331"/>
      <c r="Y8" s="332"/>
      <c r="Z8" s="332"/>
      <c r="AA8" s="326"/>
      <c r="AB8" s="80"/>
      <c r="AC8" s="74"/>
      <c r="AD8" s="89"/>
      <c r="AE8" s="90"/>
      <c r="AF8" s="89"/>
      <c r="AG8" s="91"/>
      <c r="AH8" s="92"/>
      <c r="AI8" s="93"/>
      <c r="AJ8" s="94"/>
      <c r="AK8" s="94"/>
      <c r="AL8" s="94"/>
      <c r="AM8" s="95"/>
      <c r="AN8" s="96"/>
      <c r="AO8" s="95"/>
      <c r="AP8" s="97"/>
      <c r="AQ8" s="98"/>
      <c r="AR8" s="99"/>
      <c r="AS8" s="100"/>
      <c r="AT8" s="100"/>
      <c r="AU8" s="100"/>
      <c r="AV8" s="101"/>
      <c r="AW8" s="102"/>
      <c r="AX8" s="101"/>
      <c r="AY8" s="103"/>
      <c r="AZ8" s="104"/>
      <c r="BA8" s="105"/>
      <c r="BB8" s="106"/>
      <c r="BC8" s="106"/>
      <c r="BD8" s="106"/>
      <c r="BE8" s="107"/>
      <c r="BF8" s="108"/>
      <c r="BG8" s="107"/>
      <c r="BH8" s="109"/>
      <c r="BI8" s="110"/>
      <c r="BJ8" s="111"/>
      <c r="BK8" s="112"/>
      <c r="BL8" s="112"/>
      <c r="BM8" s="112"/>
      <c r="BN8" s="114"/>
      <c r="BO8" s="115"/>
      <c r="BP8" s="116"/>
      <c r="BQ8" s="117"/>
      <c r="BR8" s="118"/>
      <c r="BS8" s="119"/>
      <c r="BT8" s="120"/>
      <c r="BU8" s="120"/>
      <c r="BV8" s="120"/>
      <c r="BW8" s="121"/>
      <c r="BX8" s="122"/>
      <c r="BY8" s="123"/>
      <c r="BZ8" s="124"/>
      <c r="CA8" s="125"/>
      <c r="CB8" s="126"/>
      <c r="CC8" s="127"/>
      <c r="CD8" s="127"/>
      <c r="CE8" s="127"/>
      <c r="CF8" s="128"/>
      <c r="CG8" s="129"/>
      <c r="CH8" s="130"/>
      <c r="CI8" s="131"/>
      <c r="CJ8" s="132"/>
      <c r="CK8" s="133"/>
      <c r="CL8" s="134"/>
      <c r="CM8" s="134"/>
      <c r="CN8" s="134"/>
      <c r="CO8" s="135"/>
      <c r="CP8" s="136"/>
      <c r="CQ8" s="136"/>
      <c r="CR8" s="136"/>
      <c r="CS8" s="137"/>
    </row>
    <row r="9" spans="1:98">
      <c r="A9" s="75"/>
      <c r="B9" s="81"/>
      <c r="C9" s="82"/>
      <c r="D9" s="82"/>
      <c r="E9" s="82"/>
      <c r="F9" s="83"/>
      <c r="G9" s="85"/>
      <c r="H9" s="85"/>
      <c r="I9" s="85"/>
      <c r="J9" s="326"/>
      <c r="K9" s="76"/>
      <c r="L9" s="76"/>
      <c r="M9" s="76"/>
      <c r="N9" s="86"/>
      <c r="O9" s="87"/>
      <c r="P9" s="88"/>
      <c r="Q9" s="77"/>
      <c r="R9" s="76"/>
      <c r="S9" s="76"/>
      <c r="T9" s="77"/>
      <c r="U9" s="332"/>
      <c r="V9" s="79"/>
      <c r="W9" s="77"/>
      <c r="X9" s="331"/>
      <c r="Y9" s="332"/>
      <c r="Z9" s="332"/>
      <c r="AA9" s="326"/>
      <c r="AB9" s="80"/>
      <c r="AC9" s="74"/>
      <c r="AD9" s="89"/>
      <c r="AE9" s="90"/>
      <c r="AF9" s="89"/>
      <c r="AG9" s="91"/>
      <c r="AH9" s="92"/>
      <c r="AI9" s="93"/>
      <c r="AJ9" s="94"/>
      <c r="AK9" s="94"/>
      <c r="AL9" s="94"/>
      <c r="AM9" s="95"/>
      <c r="AN9" s="96"/>
      <c r="AO9" s="95"/>
      <c r="AP9" s="97"/>
      <c r="AQ9" s="98"/>
      <c r="AR9" s="99"/>
      <c r="AS9" s="100"/>
      <c r="AT9" s="100"/>
      <c r="AU9" s="100"/>
      <c r="AV9" s="101"/>
      <c r="AW9" s="102"/>
      <c r="AX9" s="101"/>
      <c r="AY9" s="103"/>
      <c r="AZ9" s="104"/>
      <c r="BA9" s="105"/>
      <c r="BB9" s="106"/>
      <c r="BC9" s="106"/>
      <c r="BD9" s="106"/>
      <c r="BE9" s="107"/>
      <c r="BF9" s="108"/>
      <c r="BG9" s="107"/>
      <c r="BH9" s="109"/>
      <c r="BI9" s="110"/>
      <c r="BJ9" s="111"/>
      <c r="BK9" s="112"/>
      <c r="BL9" s="112"/>
      <c r="BM9" s="112"/>
      <c r="BN9" s="114"/>
      <c r="BO9" s="115"/>
      <c r="BP9" s="116"/>
      <c r="BQ9" s="117"/>
      <c r="BR9" s="118"/>
      <c r="BS9" s="119"/>
      <c r="BT9" s="120"/>
      <c r="BU9" s="120"/>
      <c r="BV9" s="120"/>
      <c r="BW9" s="121"/>
      <c r="BX9" s="122"/>
      <c r="BY9" s="123"/>
      <c r="BZ9" s="124"/>
      <c r="CA9" s="125"/>
      <c r="CB9" s="126"/>
      <c r="CC9" s="127"/>
      <c r="CD9" s="127"/>
      <c r="CE9" s="127"/>
      <c r="CF9" s="128"/>
      <c r="CG9" s="129"/>
      <c r="CH9" s="130"/>
      <c r="CI9" s="131"/>
      <c r="CJ9" s="132"/>
      <c r="CK9" s="133"/>
      <c r="CL9" s="134"/>
      <c r="CM9" s="134"/>
      <c r="CN9" s="134"/>
      <c r="CO9" s="135"/>
      <c r="CP9" s="136"/>
      <c r="CQ9" s="136"/>
      <c r="CR9" s="136"/>
      <c r="CS9" s="137"/>
    </row>
    <row r="10" spans="1:98">
      <c r="A10" s="75">
        <f>AB10</f>
        <v>0.39722222222222</v>
      </c>
      <c r="B10" s="343" t="s">
        <v>61</v>
      </c>
      <c r="C10" s="343"/>
      <c r="D10" s="343"/>
      <c r="E10" s="343"/>
      <c r="F10" s="343" t="s">
        <v>62</v>
      </c>
      <c r="G10" s="85" t="s">
        <v>63</v>
      </c>
      <c r="H10" s="85"/>
      <c r="I10" s="344" t="s">
        <v>64</v>
      </c>
      <c r="J10" s="326">
        <v>1080000</v>
      </c>
      <c r="K10" s="76">
        <v>161</v>
      </c>
      <c r="L10" s="76">
        <v>0</v>
      </c>
      <c r="M10" s="76">
        <v>516</v>
      </c>
      <c r="N10" s="86">
        <v>55</v>
      </c>
      <c r="O10" s="87">
        <v>0</v>
      </c>
      <c r="P10" s="88">
        <f>N10+O10</f>
        <v>55</v>
      </c>
      <c r="Q10" s="77">
        <f>IFERROR(P10/M10,"-")</f>
        <v>0.10658914728682</v>
      </c>
      <c r="R10" s="76">
        <v>20</v>
      </c>
      <c r="S10" s="76">
        <v>19</v>
      </c>
      <c r="T10" s="77">
        <f>IFERROR(R10/(P10),"-")</f>
        <v>0.36363636363636</v>
      </c>
      <c r="U10" s="332">
        <f>IFERROR(J10/SUM(N10:O15),"-")</f>
        <v>10188.679245283</v>
      </c>
      <c r="V10" s="79">
        <v>8</v>
      </c>
      <c r="W10" s="77">
        <f>IF(P10=0,"-",V10/P10)</f>
        <v>0.14545454545455</v>
      </c>
      <c r="X10" s="331">
        <v>49000</v>
      </c>
      <c r="Y10" s="332">
        <f>IFERROR(X10/P10,"-")</f>
        <v>890.90909090909</v>
      </c>
      <c r="Z10" s="332">
        <f>IFERROR(X10/V10,"-")</f>
        <v>6125</v>
      </c>
      <c r="AA10" s="326">
        <f>SUM(X10:X15)-SUM(J10:J15)</f>
        <v>-651000</v>
      </c>
      <c r="AB10" s="80">
        <f>SUM(X10:X15)/SUM(J10:J15)</f>
        <v>0.39722222222222</v>
      </c>
      <c r="AC10" s="74"/>
      <c r="AD10" s="89">
        <v>3</v>
      </c>
      <c r="AE10" s="90">
        <f>IF(P10=0,"",IF(AD10=0,"",(AD10/P10)))</f>
        <v>0.054545454545455</v>
      </c>
      <c r="AF10" s="89"/>
      <c r="AG10" s="91">
        <f>IFERROR(AF10/AD10,"-")</f>
        <v>0</v>
      </c>
      <c r="AH10" s="92"/>
      <c r="AI10" s="93">
        <f>IFERROR(AH10/AD10,"-")</f>
        <v>0</v>
      </c>
      <c r="AJ10" s="94"/>
      <c r="AK10" s="94"/>
      <c r="AL10" s="94"/>
      <c r="AM10" s="95">
        <v>20</v>
      </c>
      <c r="AN10" s="96">
        <f>IF(P10=0,"",IF(AM10=0,"",(AM10/P10)))</f>
        <v>0.36363636363636</v>
      </c>
      <c r="AO10" s="95">
        <v>2</v>
      </c>
      <c r="AP10" s="97">
        <f>IFERROR(AO10/AM10,"-")</f>
        <v>0.1</v>
      </c>
      <c r="AQ10" s="98">
        <v>13000</v>
      </c>
      <c r="AR10" s="99">
        <f>IFERROR(AQ10/AM10,"-")</f>
        <v>650</v>
      </c>
      <c r="AS10" s="100">
        <v>1</v>
      </c>
      <c r="AT10" s="100">
        <v>1</v>
      </c>
      <c r="AU10" s="100"/>
      <c r="AV10" s="101">
        <v>9</v>
      </c>
      <c r="AW10" s="102">
        <f>IF(P10=0,"",IF(AV10=0,"",(AV10/P10)))</f>
        <v>0.16363636363636</v>
      </c>
      <c r="AX10" s="101">
        <v>2</v>
      </c>
      <c r="AY10" s="103">
        <f>IFERROR(AX10/AV10,"-")</f>
        <v>0.22222222222222</v>
      </c>
      <c r="AZ10" s="104">
        <v>10000</v>
      </c>
      <c r="BA10" s="105">
        <f>IFERROR(AZ10/AV10,"-")</f>
        <v>1111.1111111111</v>
      </c>
      <c r="BB10" s="106">
        <v>2</v>
      </c>
      <c r="BC10" s="106"/>
      <c r="BD10" s="106"/>
      <c r="BE10" s="107">
        <v>3</v>
      </c>
      <c r="BF10" s="108">
        <f>IF(P10=0,"",IF(BE10=0,"",(BE10/P10)))</f>
        <v>0.054545454545455</v>
      </c>
      <c r="BG10" s="107">
        <v>1</v>
      </c>
      <c r="BH10" s="109">
        <f>IFERROR(BG10/BE10,"-")</f>
        <v>0.33333333333333</v>
      </c>
      <c r="BI10" s="110">
        <v>10000</v>
      </c>
      <c r="BJ10" s="111">
        <f>IFERROR(BI10/BE10,"-")</f>
        <v>3333.3333333333</v>
      </c>
      <c r="BK10" s="112"/>
      <c r="BL10" s="112">
        <v>1</v>
      </c>
      <c r="BM10" s="112"/>
      <c r="BN10" s="114">
        <v>15</v>
      </c>
      <c r="BO10" s="115">
        <f>IF(P10=0,"",IF(BN10=0,"",(BN10/P10)))</f>
        <v>0.27272727272727</v>
      </c>
      <c r="BP10" s="116">
        <v>2</v>
      </c>
      <c r="BQ10" s="117">
        <f>IFERROR(BP10/BN10,"-")</f>
        <v>0.13333333333333</v>
      </c>
      <c r="BR10" s="118">
        <v>13000</v>
      </c>
      <c r="BS10" s="119">
        <f>IFERROR(BR10/BN10,"-")</f>
        <v>866.66666666667</v>
      </c>
      <c r="BT10" s="120">
        <v>1</v>
      </c>
      <c r="BU10" s="120">
        <v>1</v>
      </c>
      <c r="BV10" s="120"/>
      <c r="BW10" s="121">
        <v>4</v>
      </c>
      <c r="BX10" s="122">
        <f>IF(P10=0,"",IF(BW10=0,"",(BW10/P10)))</f>
        <v>0.072727272727273</v>
      </c>
      <c r="BY10" s="123">
        <v>1</v>
      </c>
      <c r="BZ10" s="124">
        <f>IFERROR(BY10/BW10,"-")</f>
        <v>0.25</v>
      </c>
      <c r="CA10" s="125">
        <v>3000</v>
      </c>
      <c r="CB10" s="126">
        <f>IFERROR(CA10/BW10,"-")</f>
        <v>750</v>
      </c>
      <c r="CC10" s="127">
        <v>1</v>
      </c>
      <c r="CD10" s="127"/>
      <c r="CE10" s="127"/>
      <c r="CF10" s="128">
        <v>1</v>
      </c>
      <c r="CG10" s="129">
        <f>IF(P10=0,"",IF(CF10=0,"",(CF10/P10)))</f>
        <v>0.018181818181818</v>
      </c>
      <c r="CH10" s="130"/>
      <c r="CI10" s="131">
        <f>IFERROR(CH10/CF10,"-")</f>
        <v>0</v>
      </c>
      <c r="CJ10" s="132"/>
      <c r="CK10" s="133">
        <f>IFERROR(CJ10/CF10,"-")</f>
        <v>0</v>
      </c>
      <c r="CL10" s="134"/>
      <c r="CM10" s="134"/>
      <c r="CN10" s="134"/>
      <c r="CO10" s="135">
        <v>8</v>
      </c>
      <c r="CP10" s="136">
        <v>49000</v>
      </c>
      <c r="CQ10" s="136">
        <v>10000</v>
      </c>
      <c r="CR10" s="136"/>
      <c r="CS10" s="137" t="str">
        <f>IF(AND(CQ10=0,CR10=0),"",IF(AND(CQ10&lt;=100000,CR10&lt;=100000),"",IF(CQ10/CP10&gt;0.7,"男高",IF(CR10/CP10&gt;0.7,"女高",""))))</f>
        <v/>
      </c>
    </row>
    <row r="11" spans="1:98">
      <c r="A11" s="75"/>
      <c r="B11" s="343" t="s">
        <v>65</v>
      </c>
      <c r="C11" s="343"/>
      <c r="D11" s="343"/>
      <c r="E11" s="343"/>
      <c r="F11" s="343" t="s">
        <v>62</v>
      </c>
      <c r="G11" s="85"/>
      <c r="H11" s="85"/>
      <c r="I11" s="85"/>
      <c r="J11" s="326"/>
      <c r="K11" s="76">
        <v>22</v>
      </c>
      <c r="L11" s="76">
        <v>0</v>
      </c>
      <c r="M11" s="76">
        <v>79</v>
      </c>
      <c r="N11" s="86">
        <v>7</v>
      </c>
      <c r="O11" s="87">
        <v>0</v>
      </c>
      <c r="P11" s="88">
        <f>N11+O11</f>
        <v>7</v>
      </c>
      <c r="Q11" s="77">
        <f>IFERROR(P11/M11,"-")</f>
        <v>0.088607594936709</v>
      </c>
      <c r="R11" s="76">
        <v>3</v>
      </c>
      <c r="S11" s="76">
        <v>1</v>
      </c>
      <c r="T11" s="77">
        <f>IFERROR(R11/(P11),"-")</f>
        <v>0.42857142857143</v>
      </c>
      <c r="U11" s="332"/>
      <c r="V11" s="79">
        <v>1</v>
      </c>
      <c r="W11" s="77">
        <f>IF(P11=0,"-",V11/P11)</f>
        <v>0.14285714285714</v>
      </c>
      <c r="X11" s="331">
        <v>18000</v>
      </c>
      <c r="Y11" s="332">
        <f>IFERROR(X11/P11,"-")</f>
        <v>2571.4285714286</v>
      </c>
      <c r="Z11" s="332">
        <f>IFERROR(X11/V11,"-")</f>
        <v>18000</v>
      </c>
      <c r="AA11" s="326"/>
      <c r="AB11" s="80"/>
      <c r="AC11" s="74"/>
      <c r="AD11" s="89"/>
      <c r="AE11" s="90">
        <f>IF(P11=0,"",IF(AD11=0,"",(AD11/P11)))</f>
        <v>0</v>
      </c>
      <c r="AF11" s="89"/>
      <c r="AG11" s="91" t="str">
        <f>IFERROR(AF11/AD11,"-")</f>
        <v>-</v>
      </c>
      <c r="AH11" s="92"/>
      <c r="AI11" s="93" t="str">
        <f>IFERROR(AH11/AD11,"-")</f>
        <v>-</v>
      </c>
      <c r="AJ11" s="94"/>
      <c r="AK11" s="94"/>
      <c r="AL11" s="94"/>
      <c r="AM11" s="95">
        <v>2</v>
      </c>
      <c r="AN11" s="96">
        <f>IF(P11=0,"",IF(AM11=0,"",(AM11/P11)))</f>
        <v>0.28571428571429</v>
      </c>
      <c r="AO11" s="95"/>
      <c r="AP11" s="97">
        <f>IFERROR(AO11/AM11,"-")</f>
        <v>0</v>
      </c>
      <c r="AQ11" s="98"/>
      <c r="AR11" s="99">
        <f>IFERROR(AQ11/AM11,"-")</f>
        <v>0</v>
      </c>
      <c r="AS11" s="100"/>
      <c r="AT11" s="100"/>
      <c r="AU11" s="100"/>
      <c r="AV11" s="101"/>
      <c r="AW11" s="102">
        <f>IF(P11=0,"",IF(AV11=0,"",(AV11/P11)))</f>
        <v>0</v>
      </c>
      <c r="AX11" s="101"/>
      <c r="AY11" s="103" t="str">
        <f>IFERROR(AX11/AV11,"-")</f>
        <v>-</v>
      </c>
      <c r="AZ11" s="104"/>
      <c r="BA11" s="105" t="str">
        <f>IFERROR(AZ11/AV11,"-")</f>
        <v>-</v>
      </c>
      <c r="BB11" s="106"/>
      <c r="BC11" s="106"/>
      <c r="BD11" s="106"/>
      <c r="BE11" s="107"/>
      <c r="BF11" s="108">
        <f>IF(P11=0,"",IF(BE11=0,"",(BE11/P11)))</f>
        <v>0</v>
      </c>
      <c r="BG11" s="107"/>
      <c r="BH11" s="109" t="str">
        <f>IFERROR(BG11/BE11,"-")</f>
        <v>-</v>
      </c>
      <c r="BI11" s="110"/>
      <c r="BJ11" s="111" t="str">
        <f>IFERROR(BI11/BE11,"-")</f>
        <v>-</v>
      </c>
      <c r="BK11" s="112"/>
      <c r="BL11" s="112"/>
      <c r="BM11" s="112"/>
      <c r="BN11" s="114">
        <v>2</v>
      </c>
      <c r="BO11" s="115">
        <f>IF(P11=0,"",IF(BN11=0,"",(BN11/P11)))</f>
        <v>0.28571428571429</v>
      </c>
      <c r="BP11" s="116"/>
      <c r="BQ11" s="117">
        <f>IFERROR(BP11/BN11,"-")</f>
        <v>0</v>
      </c>
      <c r="BR11" s="118"/>
      <c r="BS11" s="119">
        <f>IFERROR(BR11/BN11,"-")</f>
        <v>0</v>
      </c>
      <c r="BT11" s="120"/>
      <c r="BU11" s="120"/>
      <c r="BV11" s="120"/>
      <c r="BW11" s="121">
        <v>3</v>
      </c>
      <c r="BX11" s="122">
        <f>IF(P11=0,"",IF(BW11=0,"",(BW11/P11)))</f>
        <v>0.42857142857143</v>
      </c>
      <c r="BY11" s="123">
        <v>1</v>
      </c>
      <c r="BZ11" s="124">
        <f>IFERROR(BY11/BW11,"-")</f>
        <v>0.33333333333333</v>
      </c>
      <c r="CA11" s="125">
        <v>18000</v>
      </c>
      <c r="CB11" s="126">
        <f>IFERROR(CA11/BW11,"-")</f>
        <v>6000</v>
      </c>
      <c r="CC11" s="127"/>
      <c r="CD11" s="127">
        <v>1</v>
      </c>
      <c r="CE11" s="127"/>
      <c r="CF11" s="128"/>
      <c r="CG11" s="129">
        <f>IF(P11=0,"",IF(CF11=0,"",(CF11/P11)))</f>
        <v>0</v>
      </c>
      <c r="CH11" s="130"/>
      <c r="CI11" s="131" t="str">
        <f>IFERROR(CH11/CF11,"-")</f>
        <v>-</v>
      </c>
      <c r="CJ11" s="132"/>
      <c r="CK11" s="133" t="str">
        <f>IFERROR(CJ11/CF11,"-")</f>
        <v>-</v>
      </c>
      <c r="CL11" s="134"/>
      <c r="CM11" s="134"/>
      <c r="CN11" s="134"/>
      <c r="CO11" s="135">
        <v>1</v>
      </c>
      <c r="CP11" s="136">
        <v>18000</v>
      </c>
      <c r="CQ11" s="136">
        <v>18000</v>
      </c>
      <c r="CR11" s="136"/>
      <c r="CS11" s="137" t="str">
        <f>IF(AND(CQ11=0,CR11=0),"",IF(AND(CQ11&lt;=100000,CR11&lt;=100000),"",IF(CQ11/CP11&gt;0.7,"男高",IF(CR11/CP11&gt;0.7,"女高",""))))</f>
        <v/>
      </c>
    </row>
    <row r="12" spans="1:98">
      <c r="A12" s="28"/>
      <c r="B12" s="343" t="s">
        <v>66</v>
      </c>
      <c r="C12" s="343"/>
      <c r="D12" s="343"/>
      <c r="E12" s="343"/>
      <c r="F12" s="343" t="s">
        <v>62</v>
      </c>
      <c r="G12" s="85"/>
      <c r="H12" s="85"/>
      <c r="I12" s="85"/>
      <c r="J12" s="327"/>
      <c r="K12" s="32">
        <v>0</v>
      </c>
      <c r="L12" s="32">
        <v>0</v>
      </c>
      <c r="M12" s="29">
        <v>0</v>
      </c>
      <c r="N12" s="21">
        <v>0</v>
      </c>
      <c r="O12" s="21">
        <v>0</v>
      </c>
      <c r="P12" s="21">
        <f>N12+O12</f>
        <v>0</v>
      </c>
      <c r="Q12" s="30" t="str">
        <f>IFERROR(P12/M12,"-")</f>
        <v>-</v>
      </c>
      <c r="R12" s="30">
        <v>0</v>
      </c>
      <c r="S12" s="21">
        <v>0</v>
      </c>
      <c r="T12" s="30" t="str">
        <f>IFERROR(R12/(P12),"-")</f>
        <v>-</v>
      </c>
      <c r="U12" s="333"/>
      <c r="V12" s="23">
        <v>0</v>
      </c>
      <c r="W12" s="23" t="str">
        <f>IF(P12=0,"-",V12/P12)</f>
        <v>-</v>
      </c>
      <c r="X12" s="333">
        <v>0</v>
      </c>
      <c r="Y12" s="333" t="str">
        <f>IFERROR(X12/P12,"-")</f>
        <v>-</v>
      </c>
      <c r="Z12" s="333" t="str">
        <f>IFERROR(X12/V12,"-")</f>
        <v>-</v>
      </c>
      <c r="AA12" s="333"/>
      <c r="AB12" s="31"/>
      <c r="AC12" s="54"/>
      <c r="AD12" s="58"/>
      <c r="AE12" s="59" t="str">
        <f>IF(P12=0,"",IF(AD12=0,"",(AD12/P12)))</f>
        <v/>
      </c>
      <c r="AF12" s="58"/>
      <c r="AG12" s="62" t="str">
        <f>IFERROR(AF12/AD12,"-")</f>
        <v>-</v>
      </c>
      <c r="AH12" s="63"/>
      <c r="AI12" s="64" t="str">
        <f>IFERROR(AH12/AD12,"-")</f>
        <v>-</v>
      </c>
      <c r="AJ12" s="65"/>
      <c r="AK12" s="65"/>
      <c r="AL12" s="65"/>
      <c r="AM12" s="58"/>
      <c r="AN12" s="59" t="str">
        <f>IF(P12=0,"",IF(AM12=0,"",(AM12/P12)))</f>
        <v/>
      </c>
      <c r="AO12" s="58"/>
      <c r="AP12" s="62" t="str">
        <f>IFERROR(AO12/AM12,"-")</f>
        <v>-</v>
      </c>
      <c r="AQ12" s="63"/>
      <c r="AR12" s="64" t="str">
        <f>IFERROR(AQ12/AM12,"-")</f>
        <v>-</v>
      </c>
      <c r="AS12" s="65"/>
      <c r="AT12" s="65"/>
      <c r="AU12" s="65"/>
      <c r="AV12" s="58"/>
      <c r="AW12" s="59" t="str">
        <f>IF(P12=0,"",IF(AV12=0,"",(AV12/P12)))</f>
        <v/>
      </c>
      <c r="AX12" s="58"/>
      <c r="AY12" s="62" t="str">
        <f>IFERROR(AX12/AV12,"-")</f>
        <v>-</v>
      </c>
      <c r="AZ12" s="63"/>
      <c r="BA12" s="64" t="str">
        <f>IFERROR(AZ12/AV12,"-")</f>
        <v>-</v>
      </c>
      <c r="BB12" s="65"/>
      <c r="BC12" s="65"/>
      <c r="BD12" s="65"/>
      <c r="BE12" s="58"/>
      <c r="BF12" s="59" t="str">
        <f>IF(P12=0,"",IF(BE12=0,"",(BE12/P12)))</f>
        <v/>
      </c>
      <c r="BG12" s="58"/>
      <c r="BH12" s="62" t="str">
        <f>IFERROR(BG12/BE12,"-")</f>
        <v>-</v>
      </c>
      <c r="BI12" s="63"/>
      <c r="BJ12" s="64" t="str">
        <f>IFERROR(BI12/BE12,"-")</f>
        <v>-</v>
      </c>
      <c r="BK12" s="65"/>
      <c r="BL12" s="65"/>
      <c r="BM12" s="65"/>
      <c r="BN12" s="60"/>
      <c r="BO12" s="61" t="str">
        <f>IF(P12=0,"",IF(BN12=0,"",(BN12/P12)))</f>
        <v/>
      </c>
      <c r="BP12" s="58"/>
      <c r="BQ12" s="62" t="str">
        <f>IFERROR(BP12/BN12,"-")</f>
        <v>-</v>
      </c>
      <c r="BR12" s="63"/>
      <c r="BS12" s="64" t="str">
        <f>IFERROR(BR12/BN12,"-")</f>
        <v>-</v>
      </c>
      <c r="BT12" s="65"/>
      <c r="BU12" s="65"/>
      <c r="BV12" s="65"/>
      <c r="BW12" s="60"/>
      <c r="BX12" s="61" t="str">
        <f>IF(P12=0,"",IF(BW12=0,"",(BW12/P12)))</f>
        <v/>
      </c>
      <c r="BY12" s="58"/>
      <c r="BZ12" s="62" t="str">
        <f>IFERROR(BY12/BW12,"-")</f>
        <v>-</v>
      </c>
      <c r="CA12" s="63"/>
      <c r="CB12" s="64" t="str">
        <f>IFERROR(CA12/BW12,"-")</f>
        <v>-</v>
      </c>
      <c r="CC12" s="65"/>
      <c r="CD12" s="65"/>
      <c r="CE12" s="65"/>
      <c r="CF12" s="60"/>
      <c r="CG12" s="61" t="str">
        <f>IF(P12=0,"",IF(CF12=0,"",(CF12/P12)))</f>
        <v/>
      </c>
      <c r="CH12" s="58"/>
      <c r="CI12" s="62" t="str">
        <f>IFERROR(CH12/CF12,"-")</f>
        <v>-</v>
      </c>
      <c r="CJ12" s="63"/>
      <c r="CK12" s="64" t="str">
        <f>IFERROR(CJ12/CF12,"-")</f>
        <v>-</v>
      </c>
      <c r="CL12" s="65"/>
      <c r="CM12" s="65"/>
      <c r="CN12" s="65"/>
      <c r="CO12" s="66">
        <v>0</v>
      </c>
      <c r="CP12" s="63">
        <v>0</v>
      </c>
      <c r="CQ12" s="63"/>
      <c r="CR12" s="63"/>
      <c r="CS12" s="67" t="str">
        <f>IF(AND(CQ12=0,CR12=0),"",IF(AND(CQ12&lt;=100000,CR12&lt;=100000),"",IF(CQ12/CP12&gt;0.7,"男高",IF(CR12/CP12&gt;0.7,"女高",""))))</f>
        <v/>
      </c>
    </row>
    <row r="13" spans="1:98">
      <c r="A13" s="28"/>
      <c r="B13" s="343" t="s">
        <v>67</v>
      </c>
      <c r="C13" s="343"/>
      <c r="D13" s="343"/>
      <c r="E13" s="343"/>
      <c r="F13" s="343" t="s">
        <v>68</v>
      </c>
      <c r="G13" s="34"/>
      <c r="H13" s="34"/>
      <c r="I13" s="70"/>
      <c r="J13" s="328"/>
      <c r="K13" s="32">
        <v>444</v>
      </c>
      <c r="L13" s="32">
        <v>174</v>
      </c>
      <c r="M13" s="29">
        <v>185</v>
      </c>
      <c r="N13" s="21">
        <v>37</v>
      </c>
      <c r="O13" s="21">
        <v>0</v>
      </c>
      <c r="P13" s="21">
        <f>N13+O13</f>
        <v>37</v>
      </c>
      <c r="Q13" s="30">
        <f>IFERROR(P13/M13,"-")</f>
        <v>0.2</v>
      </c>
      <c r="R13" s="30">
        <v>23</v>
      </c>
      <c r="S13" s="21">
        <v>5</v>
      </c>
      <c r="T13" s="30">
        <f>IFERROR(R13/(P13),"-")</f>
        <v>0.62162162162162</v>
      </c>
      <c r="U13" s="333"/>
      <c r="V13" s="23">
        <v>5</v>
      </c>
      <c r="W13" s="23">
        <f>IF(P13=0,"-",V13/P13)</f>
        <v>0.13513513513514</v>
      </c>
      <c r="X13" s="333">
        <v>362000</v>
      </c>
      <c r="Y13" s="333">
        <f>IFERROR(X13/P13,"-")</f>
        <v>9783.7837837838</v>
      </c>
      <c r="Z13" s="333">
        <f>IFERROR(X13/V13,"-")</f>
        <v>72400</v>
      </c>
      <c r="AA13" s="333"/>
      <c r="AB13" s="31"/>
      <c r="AC13" s="56"/>
      <c r="AD13" s="58"/>
      <c r="AE13" s="59">
        <f>IF(P13=0,"",IF(AD13=0,"",(AD13/P13)))</f>
        <v>0</v>
      </c>
      <c r="AF13" s="58"/>
      <c r="AG13" s="62" t="str">
        <f>IFERROR(AF13/AD13,"-")</f>
        <v>-</v>
      </c>
      <c r="AH13" s="63"/>
      <c r="AI13" s="64" t="str">
        <f>IFERROR(AH13/AD13,"-")</f>
        <v>-</v>
      </c>
      <c r="AJ13" s="65"/>
      <c r="AK13" s="65"/>
      <c r="AL13" s="65"/>
      <c r="AM13" s="58">
        <v>6</v>
      </c>
      <c r="AN13" s="59">
        <f>IF(P13=0,"",IF(AM13=0,"",(AM13/P13)))</f>
        <v>0.16216216216216</v>
      </c>
      <c r="AO13" s="58"/>
      <c r="AP13" s="62">
        <f>IFERROR(AO13/AM13,"-")</f>
        <v>0</v>
      </c>
      <c r="AQ13" s="63"/>
      <c r="AR13" s="64">
        <f>IFERROR(AQ13/AM13,"-")</f>
        <v>0</v>
      </c>
      <c r="AS13" s="65"/>
      <c r="AT13" s="65"/>
      <c r="AU13" s="65"/>
      <c r="AV13" s="58">
        <v>5</v>
      </c>
      <c r="AW13" s="59">
        <f>IF(P13=0,"",IF(AV13=0,"",(AV13/P13)))</f>
        <v>0.13513513513514</v>
      </c>
      <c r="AX13" s="58"/>
      <c r="AY13" s="62">
        <f>IFERROR(AX13/AV13,"-")</f>
        <v>0</v>
      </c>
      <c r="AZ13" s="63"/>
      <c r="BA13" s="64">
        <f>IFERROR(AZ13/AV13,"-")</f>
        <v>0</v>
      </c>
      <c r="BB13" s="65"/>
      <c r="BC13" s="65"/>
      <c r="BD13" s="65"/>
      <c r="BE13" s="58">
        <v>4</v>
      </c>
      <c r="BF13" s="59">
        <f>IF(P13=0,"",IF(BE13=0,"",(BE13/P13)))</f>
        <v>0.10810810810811</v>
      </c>
      <c r="BG13" s="58"/>
      <c r="BH13" s="62">
        <f>IFERROR(BG13/BE13,"-")</f>
        <v>0</v>
      </c>
      <c r="BI13" s="63"/>
      <c r="BJ13" s="64">
        <f>IFERROR(BI13/BE13,"-")</f>
        <v>0</v>
      </c>
      <c r="BK13" s="65"/>
      <c r="BL13" s="65"/>
      <c r="BM13" s="65"/>
      <c r="BN13" s="60">
        <v>13</v>
      </c>
      <c r="BO13" s="61">
        <f>IF(P13=0,"",IF(BN13=0,"",(BN13/P13)))</f>
        <v>0.35135135135135</v>
      </c>
      <c r="BP13" s="58">
        <v>2</v>
      </c>
      <c r="BQ13" s="62">
        <f>IFERROR(BP13/BN13,"-")</f>
        <v>0.15384615384615</v>
      </c>
      <c r="BR13" s="63">
        <v>163000</v>
      </c>
      <c r="BS13" s="64">
        <f>IFERROR(BR13/BN13,"-")</f>
        <v>12538.461538462</v>
      </c>
      <c r="BT13" s="65"/>
      <c r="BU13" s="65">
        <v>1</v>
      </c>
      <c r="BV13" s="65">
        <v>1</v>
      </c>
      <c r="BW13" s="60">
        <v>7</v>
      </c>
      <c r="BX13" s="61">
        <f>IF(P13=0,"",IF(BW13=0,"",(BW13/P13)))</f>
        <v>0.18918918918919</v>
      </c>
      <c r="BY13" s="58">
        <v>2</v>
      </c>
      <c r="BZ13" s="62">
        <f>IFERROR(BY13/BW13,"-")</f>
        <v>0.28571428571429</v>
      </c>
      <c r="CA13" s="63">
        <v>71000</v>
      </c>
      <c r="CB13" s="64">
        <f>IFERROR(CA13/BW13,"-")</f>
        <v>10142.857142857</v>
      </c>
      <c r="CC13" s="65"/>
      <c r="CD13" s="65"/>
      <c r="CE13" s="65">
        <v>2</v>
      </c>
      <c r="CF13" s="60">
        <v>2</v>
      </c>
      <c r="CG13" s="61">
        <f>IF(P13=0,"",IF(CF13=0,"",(CF13/P13)))</f>
        <v>0.054054054054054</v>
      </c>
      <c r="CH13" s="58">
        <v>1</v>
      </c>
      <c r="CI13" s="62">
        <f>IFERROR(CH13/CF13,"-")</f>
        <v>0.5</v>
      </c>
      <c r="CJ13" s="63">
        <v>128000</v>
      </c>
      <c r="CK13" s="64">
        <f>IFERROR(CJ13/CF13,"-")</f>
        <v>64000</v>
      </c>
      <c r="CL13" s="65"/>
      <c r="CM13" s="65"/>
      <c r="CN13" s="65">
        <v>1</v>
      </c>
      <c r="CO13" s="66">
        <v>5</v>
      </c>
      <c r="CP13" s="63">
        <v>362000</v>
      </c>
      <c r="CQ13" s="63">
        <v>155000</v>
      </c>
      <c r="CR13" s="63"/>
      <c r="CS13" s="67" t="str">
        <f>IF(AND(CQ13=0,CR13=0),"",IF(AND(CQ13&lt;=100000,CR13&lt;=100000),"",IF(CQ13/CP13&gt;0.7,"男高",IF(CR13/CP13&gt;0.7,"女高",""))))</f>
        <v/>
      </c>
    </row>
    <row r="14" spans="1:98">
      <c r="A14" s="19"/>
      <c r="B14" s="343" t="s">
        <v>69</v>
      </c>
      <c r="C14" s="343"/>
      <c r="D14" s="343"/>
      <c r="E14" s="343"/>
      <c r="F14" s="343" t="s">
        <v>68</v>
      </c>
      <c r="G14" s="37"/>
      <c r="H14" s="37"/>
      <c r="I14" s="37"/>
      <c r="J14" s="329"/>
      <c r="K14" s="38">
        <v>49</v>
      </c>
      <c r="L14" s="38">
        <v>29</v>
      </c>
      <c r="M14" s="38">
        <v>29</v>
      </c>
      <c r="N14" s="38">
        <v>7</v>
      </c>
      <c r="O14" s="38">
        <v>0</v>
      </c>
      <c r="P14" s="38">
        <f>N14+O14</f>
        <v>7</v>
      </c>
      <c r="Q14" s="39">
        <f>IFERROR(P14/M14,"-")</f>
        <v>0.24137931034483</v>
      </c>
      <c r="R14" s="73">
        <v>4</v>
      </c>
      <c r="S14" s="73">
        <v>0</v>
      </c>
      <c r="T14" s="39">
        <f>IFERROR(R14/(P14),"-")</f>
        <v>0.57142857142857</v>
      </c>
      <c r="U14" s="334"/>
      <c r="V14" s="41">
        <v>0</v>
      </c>
      <c r="W14" s="39">
        <f>IF(P14=0,"-",V14/P14)</f>
        <v>0</v>
      </c>
      <c r="X14" s="329">
        <v>0</v>
      </c>
      <c r="Y14" s="329">
        <f>IFERROR(X14/P14,"-")</f>
        <v>0</v>
      </c>
      <c r="Z14" s="329" t="str">
        <f>IFERROR(X14/V14,"-")</f>
        <v>-</v>
      </c>
      <c r="AA14" s="329"/>
      <c r="AB14" s="42"/>
      <c r="AC14" s="55"/>
      <c r="AD14" s="57"/>
      <c r="AE14" s="57">
        <f>IF(P14=0,"",IF(AD14=0,"",(AD14/P14)))</f>
        <v>0</v>
      </c>
      <c r="AF14" s="57"/>
      <c r="AG14" s="57" t="str">
        <f>IFERROR(AF14/AD14,"-")</f>
        <v>-</v>
      </c>
      <c r="AH14" s="57"/>
      <c r="AI14" s="57" t="str">
        <f>IFERROR(AH14/AD14,"-")</f>
        <v>-</v>
      </c>
      <c r="AJ14" s="57"/>
      <c r="AK14" s="57"/>
      <c r="AL14" s="57"/>
      <c r="AM14" s="57"/>
      <c r="AN14" s="57">
        <f>IF(P14=0,"",IF(AM14=0,"",(AM14/P14)))</f>
        <v>0</v>
      </c>
      <c r="AO14" s="57"/>
      <c r="AP14" s="57" t="str">
        <f>IFERROR(AO14/AM14,"-")</f>
        <v>-</v>
      </c>
      <c r="AQ14" s="57"/>
      <c r="AR14" s="57" t="str">
        <f>IFERROR(AQ14/AM14,"-")</f>
        <v>-</v>
      </c>
      <c r="AS14" s="57"/>
      <c r="AT14" s="57"/>
      <c r="AU14" s="57"/>
      <c r="AV14" s="57"/>
      <c r="AW14" s="57">
        <f>IF(P14=0,"",IF(AV14=0,"",(AV14/P14)))</f>
        <v>0</v>
      </c>
      <c r="AX14" s="57"/>
      <c r="AY14" s="57" t="str">
        <f>IFERROR(AX14/AV14,"-")</f>
        <v>-</v>
      </c>
      <c r="AZ14" s="57"/>
      <c r="BA14" s="57" t="str">
        <f>IFERROR(AZ14/AV14,"-")</f>
        <v>-</v>
      </c>
      <c r="BB14" s="57"/>
      <c r="BC14" s="57"/>
      <c r="BD14" s="57"/>
      <c r="BE14" s="57">
        <v>2</v>
      </c>
      <c r="BF14" s="57">
        <f>IF(P14=0,"",IF(BE14=0,"",(BE14/P14)))</f>
        <v>0.28571428571429</v>
      </c>
      <c r="BG14" s="57"/>
      <c r="BH14" s="57">
        <f>IFERROR(BG14/BE14,"-")</f>
        <v>0</v>
      </c>
      <c r="BI14" s="57"/>
      <c r="BJ14" s="57">
        <f>IFERROR(BI14/BE14,"-")</f>
        <v>0</v>
      </c>
      <c r="BK14" s="57"/>
      <c r="BL14" s="57"/>
      <c r="BM14" s="57"/>
      <c r="BN14" s="57">
        <v>3</v>
      </c>
      <c r="BO14" s="57">
        <f>IF(P14=0,"",IF(BN14=0,"",(BN14/P14)))</f>
        <v>0.42857142857143</v>
      </c>
      <c r="BP14" s="57"/>
      <c r="BQ14" s="57">
        <f>IFERROR(BP14/BN14,"-")</f>
        <v>0</v>
      </c>
      <c r="BR14" s="57"/>
      <c r="BS14" s="57">
        <f>IFERROR(BR14/BN14,"-")</f>
        <v>0</v>
      </c>
      <c r="BT14" s="57"/>
      <c r="BU14" s="57"/>
      <c r="BV14" s="57"/>
      <c r="BW14" s="57">
        <v>2</v>
      </c>
      <c r="BX14" s="57">
        <f>IF(P14=0,"",IF(BW14=0,"",(BW14/P14)))</f>
        <v>0.28571428571429</v>
      </c>
      <c r="BY14" s="57"/>
      <c r="BZ14" s="57">
        <f>IFERROR(BY14/BW14,"-")</f>
        <v>0</v>
      </c>
      <c r="CA14" s="57"/>
      <c r="CB14" s="57">
        <f>IFERROR(CA14/BW14,"-")</f>
        <v>0</v>
      </c>
      <c r="CC14" s="57"/>
      <c r="CD14" s="57"/>
      <c r="CE14" s="57"/>
      <c r="CF14" s="57"/>
      <c r="CG14" s="57">
        <f>IF(P14=0,"",IF(CF14=0,"",(CF14/P14)))</f>
        <v>0</v>
      </c>
      <c r="CH14" s="57"/>
      <c r="CI14" s="57" t="str">
        <f>IFERROR(CH14/CF14,"-")</f>
        <v>-</v>
      </c>
      <c r="CJ14" s="57"/>
      <c r="CK14" s="57" t="str">
        <f>IFERROR(CJ14/CF14,"-")</f>
        <v>-</v>
      </c>
      <c r="CL14" s="57"/>
      <c r="CM14" s="57"/>
      <c r="CN14" s="57"/>
      <c r="CO14" s="57">
        <v>0</v>
      </c>
      <c r="CP14" s="57">
        <v>0</v>
      </c>
      <c r="CQ14" s="57"/>
      <c r="CR14" s="57"/>
      <c r="CS14" s="57" t="str">
        <f>IF(AND(CQ14=0,CR14=0),"",IF(AND(CQ14&lt;=100000,CR14&lt;=100000),"",IF(CQ14/CP14&gt;0.7,"男高",IF(CR14/CP14&gt;0.7,"女高",""))))</f>
        <v/>
      </c>
    </row>
    <row r="15" spans="1:98">
      <c r="B15" s="343" t="s">
        <v>70</v>
      </c>
      <c r="C15" s="343"/>
      <c r="D15" s="343"/>
      <c r="E15" s="343"/>
      <c r="F15" s="343" t="s">
        <v>68</v>
      </c>
      <c r="G15" s="69"/>
      <c r="H15" s="69"/>
      <c r="I15" s="69"/>
      <c r="K15" s="69">
        <v>1</v>
      </c>
      <c r="L15" s="69">
        <v>1</v>
      </c>
      <c r="M15" s="69">
        <v>0</v>
      </c>
      <c r="N15" s="69">
        <v>0</v>
      </c>
      <c r="O15" s="69">
        <v>0</v>
      </c>
      <c r="P15" s="69">
        <f>N15+O15</f>
        <v>0</v>
      </c>
      <c r="Q15" s="69" t="str">
        <f>IFERROR(P15/M15,"-")</f>
        <v>-</v>
      </c>
      <c r="R15" s="69">
        <v>0</v>
      </c>
      <c r="S15" s="69">
        <v>0</v>
      </c>
      <c r="T15" s="69" t="str">
        <f>IFERROR(R15/(P15),"-")</f>
        <v>-</v>
      </c>
      <c r="V15" s="69">
        <v>0</v>
      </c>
      <c r="W15" s="69" t="str">
        <f>IF(P15=0,"-",V15/P15)</f>
        <v>-</v>
      </c>
      <c r="X15" s="69">
        <v>0</v>
      </c>
      <c r="Y15" s="69" t="str">
        <f>IFERROR(X15/P15,"-")</f>
        <v>-</v>
      </c>
      <c r="Z15" s="69" t="str">
        <f>IFERROR(X15/V15,"-")</f>
        <v>-</v>
      </c>
      <c r="AD15" s="69"/>
      <c r="AE15" s="69" t="str">
        <f>IF(P15=0,"",IF(AD15=0,"",(AD15/P15)))</f>
        <v/>
      </c>
      <c r="AF15" s="69"/>
      <c r="AG15" s="69" t="str">
        <f>IFERROR(AF15/AD15,"-")</f>
        <v>-</v>
      </c>
      <c r="AH15" s="69"/>
      <c r="AI15" s="69" t="str">
        <f>IFERROR(AH15/AD15,"-")</f>
        <v>-</v>
      </c>
      <c r="AJ15" s="69"/>
      <c r="AK15" s="69"/>
      <c r="AL15" s="69"/>
      <c r="AM15" s="69"/>
      <c r="AN15" s="69" t="str">
        <f>IF(P15=0,"",IF(AM15=0,"",(AM15/P15)))</f>
        <v/>
      </c>
      <c r="AO15" s="69"/>
      <c r="AP15" s="69" t="str">
        <f>IFERROR(AO15/AM15,"-")</f>
        <v>-</v>
      </c>
      <c r="AQ15" s="69"/>
      <c r="AR15" s="69" t="str">
        <f>IFERROR(AQ15/AM15,"-")</f>
        <v>-</v>
      </c>
      <c r="AS15" s="69"/>
      <c r="AT15" s="69"/>
      <c r="AU15" s="69"/>
      <c r="AV15" s="69"/>
      <c r="AW15" s="69" t="str">
        <f>IF(P15=0,"",IF(AV15=0,"",(AV15/P15)))</f>
        <v/>
      </c>
      <c r="AX15" s="69"/>
      <c r="AY15" s="69" t="str">
        <f>IFERROR(AX15/AV15,"-")</f>
        <v>-</v>
      </c>
      <c r="AZ15" s="69"/>
      <c r="BA15" s="69" t="str">
        <f>IFERROR(AZ15/AV15,"-")</f>
        <v>-</v>
      </c>
      <c r="BB15" s="69"/>
      <c r="BC15" s="69"/>
      <c r="BD15" s="69"/>
      <c r="BE15" s="69"/>
      <c r="BF15" s="69" t="str">
        <f>IF(P15=0,"",IF(BE15=0,"",(BE15/P15)))</f>
        <v/>
      </c>
      <c r="BG15" s="69"/>
      <c r="BH15" s="69" t="str">
        <f>IFERROR(BG15/BE15,"-")</f>
        <v>-</v>
      </c>
      <c r="BI15" s="69"/>
      <c r="BJ15" s="69" t="str">
        <f>IFERROR(BI15/BE15,"-")</f>
        <v>-</v>
      </c>
      <c r="BK15" s="69"/>
      <c r="BL15" s="69"/>
      <c r="BM15" s="69"/>
      <c r="BN15" s="69"/>
      <c r="BO15" s="69" t="str">
        <f>IF(P15=0,"",IF(BN15=0,"",(BN15/P15)))</f>
        <v/>
      </c>
      <c r="BP15" s="69"/>
      <c r="BQ15" s="69" t="str">
        <f>IFERROR(BP15/BN15,"-")</f>
        <v>-</v>
      </c>
      <c r="BR15" s="69"/>
      <c r="BS15" s="69" t="str">
        <f>IFERROR(BR15/BN15,"-")</f>
        <v>-</v>
      </c>
      <c r="BT15" s="69"/>
      <c r="BU15" s="69"/>
      <c r="BV15" s="69"/>
      <c r="BW15" s="69"/>
      <c r="BX15" s="69" t="str">
        <f>IF(P15=0,"",IF(BW15=0,"",(BW15/P15)))</f>
        <v/>
      </c>
      <c r="BY15" s="69"/>
      <c r="BZ15" s="69" t="str">
        <f>IFERROR(BY15/BW15,"-")</f>
        <v>-</v>
      </c>
      <c r="CA15" s="69"/>
      <c r="CB15" s="69" t="str">
        <f>IFERROR(CA15/BW15,"-")</f>
        <v>-</v>
      </c>
      <c r="CC15" s="69"/>
      <c r="CD15" s="69"/>
      <c r="CE15" s="69"/>
      <c r="CF15" s="69"/>
      <c r="CG15" s="69" t="str">
        <f>IF(P15=0,"",IF(CF15=0,"",(CF15/P15)))</f>
        <v/>
      </c>
      <c r="CH15" s="69"/>
      <c r="CI15" s="69" t="str">
        <f>IFERROR(CH15/CF15,"-")</f>
        <v>-</v>
      </c>
      <c r="CJ15" s="69"/>
      <c r="CK15" s="69" t="str">
        <f>IFERROR(CJ15/CF15,"-")</f>
        <v>-</v>
      </c>
      <c r="CL15" s="69"/>
      <c r="CM15" s="69"/>
      <c r="CN15" s="69"/>
      <c r="CO15" s="69">
        <v>0</v>
      </c>
      <c r="CP15" s="69">
        <v>0</v>
      </c>
      <c r="CQ15" s="69"/>
      <c r="CR15" s="69"/>
      <c r="CS15" s="69" t="str">
        <f>IF(AND(CQ15=0,CR15=0),"",IF(AND(CQ15&lt;=100000,CR15&lt;=100000),"",IF(CQ15/CP15&gt;0.7,"男高",IF(CR15/CP15&gt;0.7,"女高",""))))</f>
        <v/>
      </c>
    </row>
    <row r="18" spans="1:98">
      <c r="A18" s="69">
        <f>AB18</f>
        <v>0.39722222222222</v>
      </c>
      <c r="G18" s="69" t="s">
        <v>71</v>
      </c>
      <c r="J18" s="69">
        <f>SUM(J6:J17)</f>
        <v>1080000</v>
      </c>
      <c r="K18" s="69">
        <f>SUM(K6:K17)</f>
        <v>677</v>
      </c>
      <c r="L18" s="69">
        <f>SUM(L6:L17)</f>
        <v>204</v>
      </c>
      <c r="M18" s="69">
        <f>SUM(M6:M17)</f>
        <v>809</v>
      </c>
      <c r="N18" s="69">
        <f>SUM(N6:N17)</f>
        <v>106</v>
      </c>
      <c r="O18" s="69">
        <f>SUM(O6:O17)</f>
        <v>0</v>
      </c>
      <c r="P18" s="69">
        <f>SUM(P6:P17)</f>
        <v>106</v>
      </c>
      <c r="Q18" s="69">
        <f>IFERROR(P18/M18,"-")</f>
        <v>0.13102595797281</v>
      </c>
      <c r="R18" s="69">
        <f>SUM(R6:R17)</f>
        <v>50</v>
      </c>
      <c r="S18" s="69">
        <f>SUM(S6:S17)</f>
        <v>25</v>
      </c>
      <c r="T18" s="69">
        <f>IFERROR(R18/P18,"-")</f>
        <v>0.47169811320755</v>
      </c>
      <c r="U18" s="69">
        <f>IFERROR(J18/P18,"-")</f>
        <v>10188.679245283</v>
      </c>
      <c r="V18" s="69">
        <f>SUM(V6:V17)</f>
        <v>14</v>
      </c>
      <c r="W18" s="69">
        <f>IFERROR(V18/P18,"-")</f>
        <v>0.13207547169811</v>
      </c>
      <c r="X18" s="69">
        <f>SUM(X6:X17)</f>
        <v>429000</v>
      </c>
      <c r="Y18" s="69">
        <f>IFERROR(X18/P18,"-")</f>
        <v>4047.1698113208</v>
      </c>
      <c r="Z18" s="69">
        <f>IFERROR(X18/V18,"-")</f>
        <v>30642.857142857</v>
      </c>
      <c r="AA18" s="69">
        <f>X18-J18</f>
        <v>-651000</v>
      </c>
      <c r="AB18" s="69">
        <f>X18/J18</f>
        <v>0.39722222222222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3"/>
    <col min="2" max="2" width="7.25" customWidth="true" style="143"/>
    <col min="3" max="3" width="12.625" customWidth="true" style="143"/>
    <col min="4" max="4" width="8.25" customWidth="true" style="143"/>
    <col min="5" max="5" width="33.5" customWidth="true" style="143"/>
    <col min="6" max="6" width="12.25" customWidth="true" style="143"/>
    <col min="7" max="7" width="10.875" customWidth="true" style="143"/>
    <col min="8" max="8" width="10.875" customWidth="true" style="143"/>
    <col min="9" max="9" width="10.875" customWidth="true" style="143"/>
    <col min="10" max="10" width="10.375" customWidth="true" style="143"/>
    <col min="11" max="11" width="10.375" customWidth="true" style="143"/>
    <col min="12" max="12" width="10.375" customWidth="true" style="143"/>
    <col min="13" max="13" width="10.375" customWidth="true" style="143"/>
    <col min="14" max="14" width="7.375" customWidth="true" style="143"/>
    <col min="15" max="15" width="9" customWidth="true" style="143"/>
    <col min="16" max="16" width="9" customWidth="true" style="143"/>
    <col min="17" max="17" width="6.75" customWidth="true" style="143"/>
    <col min="18" max="18" width="7.875" customWidth="true" style="143"/>
    <col min="19" max="19" width="10" customWidth="true" style="143"/>
    <col min="20" max="20" width="9" customWidth="true" style="143"/>
    <col min="21" max="21" width="9" customWidth="true" style="143"/>
    <col min="22" max="22" width="12.375" customWidth="true" style="143"/>
    <col min="23" max="23" width="9" customWidth="true" style="143"/>
    <col min="24" max="24" width="9" customWidth="true" style="143"/>
    <col min="25" max="25" width="9" customWidth="true" style="143"/>
    <col min="26" max="26" width="9" customWidth="true" style="143"/>
    <col min="27" max="27" width="9" customWidth="true" style="143"/>
    <col min="28" max="28" width="9" customWidth="true" style="143"/>
    <col min="29" max="29" width="9" customWidth="true" style="143"/>
    <col min="30" max="30" width="9" customWidth="true" style="143"/>
    <col min="31" max="31" width="9" customWidth="true" style="143"/>
    <col min="32" max="32" width="9" customWidth="true" style="143"/>
    <col min="33" max="33" width="9" customWidth="true" style="143"/>
    <col min="34" max="34" width="9" customWidth="true" style="143"/>
    <col min="35" max="35" width="9" customWidth="true" style="143"/>
    <col min="36" max="36" width="9" customWidth="true" style="143"/>
    <col min="37" max="37" width="9" customWidth="true" style="143"/>
    <col min="38" max="38" width="9" customWidth="true" style="143"/>
    <col min="39" max="39" width="9" customWidth="true" style="143"/>
    <col min="40" max="40" width="9" customWidth="true" style="143"/>
    <col min="41" max="41" width="9" customWidth="true" style="143"/>
    <col min="42" max="42" width="9" customWidth="true" style="143"/>
    <col min="43" max="43" width="9" customWidth="true" style="143"/>
    <col min="44" max="44" width="9" customWidth="true" style="143"/>
    <col min="45" max="45" width="9" customWidth="true" style="143"/>
    <col min="46" max="46" width="9" customWidth="true" style="143"/>
    <col min="47" max="47" width="9" customWidth="true" style="143"/>
    <col min="48" max="48" width="9" customWidth="true" style="143"/>
    <col min="49" max="49" width="9" customWidth="true" style="143"/>
    <col min="50" max="50" width="9" customWidth="true" style="143"/>
    <col min="51" max="51" width="9" customWidth="true" style="143"/>
    <col min="52" max="52" width="9" customWidth="true" style="143"/>
    <col min="53" max="53" width="9" customWidth="true" style="143"/>
    <col min="54" max="54" width="9" customWidth="true" style="143"/>
    <col min="55" max="55" width="9" customWidth="true" style="143"/>
    <col min="56" max="56" width="9" customWidth="true" style="143"/>
    <col min="57" max="57" width="9" customWidth="true" style="143"/>
    <col min="58" max="58" width="9" customWidth="true" style="143"/>
    <col min="59" max="59" width="9" customWidth="true" style="143"/>
    <col min="60" max="60" width="9" customWidth="true" style="143"/>
    <col min="61" max="61" width="9" customWidth="true" style="143"/>
    <col min="62" max="62" width="9" customWidth="true" style="143"/>
    <col min="63" max="63" width="9" customWidth="true" style="143"/>
    <col min="64" max="64" width="9" customWidth="true" style="143"/>
    <col min="65" max="65" width="9" customWidth="true" style="143"/>
    <col min="66" max="66" width="9" customWidth="true" style="143"/>
    <col min="67" max="67" width="9" customWidth="true" style="143"/>
    <col min="68" max="68" width="9" customWidth="true" style="143"/>
    <col min="69" max="69" width="9" customWidth="true" style="143"/>
    <col min="70" max="70" width="9" customWidth="true" style="143"/>
    <col min="71" max="71" width="9" customWidth="true" style="143"/>
    <col min="72" max="72" width="9" customWidth="true" style="143"/>
    <col min="73" max="73" width="9" customWidth="true" style="143"/>
    <col min="74" max="74" width="9" customWidth="true" style="143"/>
    <col min="75" max="75" width="9" customWidth="true" style="143"/>
    <col min="76" max="76" width="9" customWidth="true" style="143"/>
    <col min="77" max="77" width="9" customWidth="true" style="143"/>
    <col min="78" max="78" width="9" customWidth="true" style="143"/>
    <col min="79" max="79" width="9" customWidth="true" style="143"/>
    <col min="80" max="80" width="9" customWidth="true" style="143"/>
    <col min="81" max="81" width="9" customWidth="true" style="143"/>
    <col min="82" max="82" width="9" customWidth="true" style="143"/>
    <col min="83" max="83" width="9" customWidth="true" style="143"/>
    <col min="84" max="84" width="9" customWidth="true" style="143"/>
    <col min="85" max="85" width="9" customWidth="true" style="143"/>
    <col min="86" max="86" width="9" customWidth="true" style="143"/>
    <col min="87" max="87" width="9" customWidth="true" style="143"/>
    <col min="88" max="88" width="9" customWidth="true" style="143"/>
    <col min="89" max="89" width="9" customWidth="true" style="143"/>
    <col min="90" max="90" width="9" customWidth="true" style="143"/>
    <col min="91" max="91" width="9" customWidth="true" style="143"/>
    <col min="92" max="92" width="9" customWidth="true" style="143"/>
    <col min="93" max="93" width="9" customWidth="true" style="143"/>
    <col min="94" max="94" width="9" customWidth="true" style="143"/>
  </cols>
  <sheetData>
    <row r="2" spans="1:94" customHeight="1" ht="13.5">
      <c r="A2" s="141" t="s">
        <v>25</v>
      </c>
      <c r="B2" s="142" t="s">
        <v>26</v>
      </c>
      <c r="E2" s="144"/>
      <c r="F2" s="144"/>
      <c r="G2" s="144"/>
      <c r="H2" s="144"/>
      <c r="I2" s="144"/>
      <c r="J2" s="145"/>
      <c r="K2" s="145"/>
      <c r="L2" s="145" t="s">
        <v>27</v>
      </c>
      <c r="M2" s="145"/>
      <c r="N2" s="145"/>
      <c r="O2" s="145" t="s">
        <v>28</v>
      </c>
      <c r="P2" s="145"/>
      <c r="Q2" s="145"/>
      <c r="R2" s="145"/>
      <c r="S2" s="145"/>
      <c r="T2" s="145"/>
      <c r="U2" s="145"/>
      <c r="V2" s="145"/>
      <c r="W2" s="145"/>
      <c r="X2" s="145"/>
      <c r="Y2" s="300" t="s">
        <v>29</v>
      </c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1" t="s">
        <v>30</v>
      </c>
      <c r="CK2" s="303" t="s">
        <v>31</v>
      </c>
      <c r="CL2" s="306" t="s">
        <v>32</v>
      </c>
      <c r="CM2" s="307"/>
      <c r="CN2" s="308"/>
    </row>
    <row r="3" spans="1:94" customHeight="1" ht="14.25">
      <c r="A3" s="142" t="s">
        <v>72</v>
      </c>
      <c r="B3" s="146"/>
      <c r="C3" s="146"/>
      <c r="D3" s="146"/>
      <c r="E3" s="147"/>
      <c r="F3" s="145"/>
      <c r="G3" s="145"/>
      <c r="H3" s="312" t="s">
        <v>1</v>
      </c>
      <c r="I3" s="31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5"/>
      <c r="U3" s="145"/>
      <c r="V3" s="145"/>
      <c r="W3" s="145"/>
      <c r="X3" s="145"/>
      <c r="Y3" s="314" t="s">
        <v>34</v>
      </c>
      <c r="Z3" s="315"/>
      <c r="AA3" s="315"/>
      <c r="AB3" s="315"/>
      <c r="AC3" s="315"/>
      <c r="AD3" s="315"/>
      <c r="AE3" s="315"/>
      <c r="AF3" s="315"/>
      <c r="AG3" s="315"/>
      <c r="AH3" s="316" t="s">
        <v>35</v>
      </c>
      <c r="AI3" s="317"/>
      <c r="AJ3" s="317"/>
      <c r="AK3" s="317"/>
      <c r="AL3" s="317"/>
      <c r="AM3" s="317"/>
      <c r="AN3" s="317"/>
      <c r="AO3" s="317"/>
      <c r="AP3" s="318"/>
      <c r="AQ3" s="319" t="s">
        <v>36</v>
      </c>
      <c r="AR3" s="320"/>
      <c r="AS3" s="320"/>
      <c r="AT3" s="320"/>
      <c r="AU3" s="320"/>
      <c r="AV3" s="320"/>
      <c r="AW3" s="320"/>
      <c r="AX3" s="320"/>
      <c r="AY3" s="321"/>
      <c r="AZ3" s="322" t="s">
        <v>37</v>
      </c>
      <c r="BA3" s="323"/>
      <c r="BB3" s="323"/>
      <c r="BC3" s="323"/>
      <c r="BD3" s="323"/>
      <c r="BE3" s="323"/>
      <c r="BF3" s="323"/>
      <c r="BG3" s="323"/>
      <c r="BH3" s="324"/>
      <c r="BI3" s="309" t="s">
        <v>38</v>
      </c>
      <c r="BJ3" s="310"/>
      <c r="BK3" s="310"/>
      <c r="BL3" s="310"/>
      <c r="BM3" s="310"/>
      <c r="BN3" s="310"/>
      <c r="BO3" s="310"/>
      <c r="BP3" s="310"/>
      <c r="BQ3" s="311"/>
      <c r="BR3" s="290" t="s">
        <v>39</v>
      </c>
      <c r="BS3" s="291"/>
      <c r="BT3" s="291"/>
      <c r="BU3" s="291"/>
      <c r="BV3" s="291"/>
      <c r="BW3" s="291"/>
      <c r="BX3" s="291"/>
      <c r="BY3" s="291"/>
      <c r="BZ3" s="292"/>
      <c r="CA3" s="293" t="s">
        <v>40</v>
      </c>
      <c r="CB3" s="294"/>
      <c r="CC3" s="294"/>
      <c r="CD3" s="294"/>
      <c r="CE3" s="294"/>
      <c r="CF3" s="294"/>
      <c r="CG3" s="294"/>
      <c r="CH3" s="294"/>
      <c r="CI3" s="295"/>
      <c r="CJ3" s="301"/>
      <c r="CK3" s="304"/>
      <c r="CL3" s="296" t="s">
        <v>41</v>
      </c>
      <c r="CM3" s="297"/>
      <c r="CN3" s="298" t="s">
        <v>42</v>
      </c>
    </row>
    <row r="4" spans="1:94">
      <c r="A4" s="148"/>
      <c r="B4" s="149" t="s">
        <v>43</v>
      </c>
      <c r="C4" s="149" t="s">
        <v>73</v>
      </c>
      <c r="D4" s="150" t="s">
        <v>47</v>
      </c>
      <c r="E4" s="149" t="s">
        <v>48</v>
      </c>
      <c r="F4" s="151" t="s">
        <v>50</v>
      </c>
      <c r="G4" s="149" t="s">
        <v>4</v>
      </c>
      <c r="H4" s="152" t="s">
        <v>5</v>
      </c>
      <c r="I4" s="152" t="s">
        <v>6</v>
      </c>
      <c r="J4" s="152" t="s">
        <v>7</v>
      </c>
      <c r="K4" s="153" t="s">
        <v>10</v>
      </c>
      <c r="L4" s="149" t="s">
        <v>11</v>
      </c>
      <c r="M4" s="152" t="s">
        <v>12</v>
      </c>
      <c r="N4" s="149" t="s">
        <v>13</v>
      </c>
      <c r="O4" s="149" t="s">
        <v>14</v>
      </c>
      <c r="P4" s="149" t="s">
        <v>15</v>
      </c>
      <c r="Q4" s="149" t="s">
        <v>16</v>
      </c>
      <c r="R4" s="149" t="s">
        <v>17</v>
      </c>
      <c r="S4" s="152" t="s">
        <v>18</v>
      </c>
      <c r="T4" s="149" t="s">
        <v>19</v>
      </c>
      <c r="U4" s="149" t="s">
        <v>20</v>
      </c>
      <c r="V4" s="149" t="s">
        <v>21</v>
      </c>
      <c r="W4" s="149" t="s">
        <v>22</v>
      </c>
      <c r="X4" s="154"/>
      <c r="Y4" s="155" t="s">
        <v>51</v>
      </c>
      <c r="Z4" s="155" t="s">
        <v>52</v>
      </c>
      <c r="AA4" s="155" t="s">
        <v>53</v>
      </c>
      <c r="AB4" s="155" t="s">
        <v>17</v>
      </c>
      <c r="AC4" s="155" t="s">
        <v>54</v>
      </c>
      <c r="AD4" s="155" t="s">
        <v>55</v>
      </c>
      <c r="AE4" s="155" t="s">
        <v>56</v>
      </c>
      <c r="AF4" s="155" t="s">
        <v>57</v>
      </c>
      <c r="AG4" s="155" t="s">
        <v>58</v>
      </c>
      <c r="AH4" s="156" t="s">
        <v>51</v>
      </c>
      <c r="AI4" s="156" t="s">
        <v>52</v>
      </c>
      <c r="AJ4" s="156" t="s">
        <v>53</v>
      </c>
      <c r="AK4" s="156" t="s">
        <v>17</v>
      </c>
      <c r="AL4" s="156" t="s">
        <v>54</v>
      </c>
      <c r="AM4" s="156" t="s">
        <v>55</v>
      </c>
      <c r="AN4" s="156" t="s">
        <v>56</v>
      </c>
      <c r="AO4" s="156" t="s">
        <v>57</v>
      </c>
      <c r="AP4" s="156" t="s">
        <v>58</v>
      </c>
      <c r="AQ4" s="157" t="s">
        <v>51</v>
      </c>
      <c r="AR4" s="157" t="s">
        <v>52</v>
      </c>
      <c r="AS4" s="157" t="s">
        <v>53</v>
      </c>
      <c r="AT4" s="157" t="s">
        <v>17</v>
      </c>
      <c r="AU4" s="157" t="s">
        <v>54</v>
      </c>
      <c r="AV4" s="157" t="s">
        <v>55</v>
      </c>
      <c r="AW4" s="157" t="s">
        <v>56</v>
      </c>
      <c r="AX4" s="157" t="s">
        <v>57</v>
      </c>
      <c r="AY4" s="157" t="s">
        <v>58</v>
      </c>
      <c r="AZ4" s="158" t="s">
        <v>51</v>
      </c>
      <c r="BA4" s="158" t="s">
        <v>52</v>
      </c>
      <c r="BB4" s="158" t="s">
        <v>53</v>
      </c>
      <c r="BC4" s="158" t="s">
        <v>17</v>
      </c>
      <c r="BD4" s="158" t="s">
        <v>54</v>
      </c>
      <c r="BE4" s="158" t="s">
        <v>55</v>
      </c>
      <c r="BF4" s="158" t="s">
        <v>56</v>
      </c>
      <c r="BG4" s="158" t="s">
        <v>57</v>
      </c>
      <c r="BH4" s="158" t="s">
        <v>58</v>
      </c>
      <c r="BI4" s="159" t="s">
        <v>51</v>
      </c>
      <c r="BJ4" s="159" t="s">
        <v>52</v>
      </c>
      <c r="BK4" s="159" t="s">
        <v>53</v>
      </c>
      <c r="BL4" s="159" t="s">
        <v>17</v>
      </c>
      <c r="BM4" s="159" t="s">
        <v>54</v>
      </c>
      <c r="BN4" s="159" t="s">
        <v>55</v>
      </c>
      <c r="BO4" s="159" t="s">
        <v>56</v>
      </c>
      <c r="BP4" s="159" t="s">
        <v>57</v>
      </c>
      <c r="BQ4" s="159" t="s">
        <v>58</v>
      </c>
      <c r="BR4" s="160" t="s">
        <v>51</v>
      </c>
      <c r="BS4" s="160" t="s">
        <v>52</v>
      </c>
      <c r="BT4" s="160" t="s">
        <v>53</v>
      </c>
      <c r="BU4" s="160" t="s">
        <v>17</v>
      </c>
      <c r="BV4" s="160" t="s">
        <v>54</v>
      </c>
      <c r="BW4" s="160" t="s">
        <v>55</v>
      </c>
      <c r="BX4" s="160" t="s">
        <v>56</v>
      </c>
      <c r="BY4" s="160" t="s">
        <v>57</v>
      </c>
      <c r="BZ4" s="160" t="s">
        <v>58</v>
      </c>
      <c r="CA4" s="161" t="s">
        <v>51</v>
      </c>
      <c r="CB4" s="161" t="s">
        <v>52</v>
      </c>
      <c r="CC4" s="161" t="s">
        <v>53</v>
      </c>
      <c r="CD4" s="161" t="s">
        <v>17</v>
      </c>
      <c r="CE4" s="161" t="s">
        <v>54</v>
      </c>
      <c r="CF4" s="161" t="s">
        <v>55</v>
      </c>
      <c r="CG4" s="161" t="s">
        <v>56</v>
      </c>
      <c r="CH4" s="161" t="s">
        <v>57</v>
      </c>
      <c r="CI4" s="161" t="s">
        <v>58</v>
      </c>
      <c r="CJ4" s="302"/>
      <c r="CK4" s="305"/>
      <c r="CL4" s="162" t="s">
        <v>59</v>
      </c>
      <c r="CM4" s="162" t="s">
        <v>60</v>
      </c>
      <c r="CN4" s="299"/>
    </row>
    <row r="5" spans="1:94">
      <c r="A5" s="163"/>
      <c r="B5" s="164"/>
      <c r="C5" s="148"/>
      <c r="D5" s="148"/>
      <c r="E5" s="148"/>
      <c r="F5" s="165"/>
      <c r="G5" s="335"/>
      <c r="H5" s="166"/>
      <c r="I5" s="148"/>
      <c r="J5" s="148"/>
      <c r="K5" s="148"/>
      <c r="L5" s="167"/>
      <c r="M5" s="167"/>
      <c r="N5" s="148"/>
      <c r="O5" s="167"/>
      <c r="P5" s="168"/>
      <c r="Q5" s="168"/>
      <c r="R5" s="168"/>
      <c r="S5" s="340"/>
      <c r="T5" s="340"/>
      <c r="U5" s="340"/>
      <c r="V5" s="340"/>
      <c r="W5" s="167"/>
      <c r="X5" s="169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4">
      <c r="A6" s="171">
        <f>W6</f>
        <v>1.2336446883086</v>
      </c>
      <c r="B6" s="343" t="s">
        <v>74</v>
      </c>
      <c r="C6" s="343"/>
      <c r="D6" s="343"/>
      <c r="E6" s="172" t="s">
        <v>75</v>
      </c>
      <c r="F6" s="172" t="s">
        <v>76</v>
      </c>
      <c r="G6" s="336">
        <v>1961748</v>
      </c>
      <c r="H6" s="173">
        <v>3197</v>
      </c>
      <c r="I6" s="173">
        <v>0</v>
      </c>
      <c r="J6" s="173">
        <v>42311</v>
      </c>
      <c r="K6" s="174">
        <v>790</v>
      </c>
      <c r="L6" s="175">
        <f>IFERROR(K6/J6,"-")</f>
        <v>0.018671267519085</v>
      </c>
      <c r="M6" s="173">
        <v>488</v>
      </c>
      <c r="N6" s="173">
        <v>195</v>
      </c>
      <c r="O6" s="175">
        <f>IFERROR(M6/(K6),"-")</f>
        <v>0.61772151898734</v>
      </c>
      <c r="P6" s="176">
        <f>IFERROR(G6/SUM(K6:K6),"-")</f>
        <v>2483.2253164557</v>
      </c>
      <c r="Q6" s="177">
        <v>130</v>
      </c>
      <c r="R6" s="175">
        <f>IF(K6=0,"-",Q6/K6)</f>
        <v>0.16455696202532</v>
      </c>
      <c r="S6" s="341">
        <v>2420100</v>
      </c>
      <c r="T6" s="342">
        <f>IFERROR(S6/K6,"-")</f>
        <v>3063.417721519</v>
      </c>
      <c r="U6" s="342">
        <f>IFERROR(S6/Q6,"-")</f>
        <v>18616.153846154</v>
      </c>
      <c r="V6" s="336">
        <f>SUM(S6:S6)-SUM(G6:G6)</f>
        <v>458352</v>
      </c>
      <c r="W6" s="179">
        <f>SUM(S6:S6)/SUM(G6:G6)</f>
        <v>1.2336446883086</v>
      </c>
      <c r="Y6" s="180"/>
      <c r="Z6" s="181">
        <f>IF(K6=0,"",IF(Y6=0,"",(Y6/K6)))</f>
        <v>0</v>
      </c>
      <c r="AA6" s="180"/>
      <c r="AB6" s="182" t="str">
        <f>IFERROR(AA6/Y6,"-")</f>
        <v>-</v>
      </c>
      <c r="AC6" s="183"/>
      <c r="AD6" s="184" t="str">
        <f>IFERROR(AC6/Y6,"-")</f>
        <v>-</v>
      </c>
      <c r="AE6" s="185"/>
      <c r="AF6" s="185"/>
      <c r="AG6" s="185"/>
      <c r="AH6" s="186"/>
      <c r="AI6" s="187">
        <f>IF(K6=0,"",IF(AH6=0,"",(AH6/K6)))</f>
        <v>0</v>
      </c>
      <c r="AJ6" s="186"/>
      <c r="AK6" s="188" t="str">
        <f>IFERROR(AJ6/AH6,"-")</f>
        <v>-</v>
      </c>
      <c r="AL6" s="189"/>
      <c r="AM6" s="190" t="str">
        <f>IFERROR(AL6/AH6,"-")</f>
        <v>-</v>
      </c>
      <c r="AN6" s="191"/>
      <c r="AO6" s="191"/>
      <c r="AP6" s="191"/>
      <c r="AQ6" s="192">
        <v>1</v>
      </c>
      <c r="AR6" s="193">
        <f>IF(K6=0,"",IF(AQ6=0,"",(AQ6/K6)))</f>
        <v>0.0012658227848101</v>
      </c>
      <c r="AS6" s="192"/>
      <c r="AT6" s="194">
        <f>IFERROR(AS6/AQ6,"-")</f>
        <v>0</v>
      </c>
      <c r="AU6" s="195"/>
      <c r="AV6" s="196">
        <f>IFERROR(AU6/AQ6,"-")</f>
        <v>0</v>
      </c>
      <c r="AW6" s="197"/>
      <c r="AX6" s="197"/>
      <c r="AY6" s="197"/>
      <c r="AZ6" s="198">
        <v>25</v>
      </c>
      <c r="BA6" s="199">
        <f>IF(K6=0,"",IF(AZ6=0,"",(AZ6/K6)))</f>
        <v>0.031645569620253</v>
      </c>
      <c r="BB6" s="198">
        <v>2</v>
      </c>
      <c r="BC6" s="200">
        <f>IFERROR(BB6/AZ6,"-")</f>
        <v>0.08</v>
      </c>
      <c r="BD6" s="201">
        <v>6000</v>
      </c>
      <c r="BE6" s="202">
        <f>IFERROR(BD6/AZ6,"-")</f>
        <v>240</v>
      </c>
      <c r="BF6" s="203">
        <v>2</v>
      </c>
      <c r="BG6" s="203"/>
      <c r="BH6" s="203"/>
      <c r="BI6" s="204">
        <v>262</v>
      </c>
      <c r="BJ6" s="205">
        <f>IF(K6=0,"",IF(BI6=0,"",(BI6/K6)))</f>
        <v>0.33164556962025</v>
      </c>
      <c r="BK6" s="206">
        <v>29</v>
      </c>
      <c r="BL6" s="207">
        <f>IFERROR(BK6/BI6,"-")</f>
        <v>0.11068702290076</v>
      </c>
      <c r="BM6" s="208">
        <v>282000</v>
      </c>
      <c r="BN6" s="209">
        <f>IFERROR(BM6/BI6,"-")</f>
        <v>1076.3358778626</v>
      </c>
      <c r="BO6" s="210">
        <v>19</v>
      </c>
      <c r="BP6" s="210">
        <v>2</v>
      </c>
      <c r="BQ6" s="210">
        <v>8</v>
      </c>
      <c r="BR6" s="211">
        <v>366</v>
      </c>
      <c r="BS6" s="212">
        <f>IF(K6=0,"",IF(BR6=0,"",(BR6/K6)))</f>
        <v>0.46329113924051</v>
      </c>
      <c r="BT6" s="213">
        <v>69</v>
      </c>
      <c r="BU6" s="214">
        <f>IFERROR(BT6/BR6,"-")</f>
        <v>0.18852459016393</v>
      </c>
      <c r="BV6" s="215">
        <v>1337100</v>
      </c>
      <c r="BW6" s="216">
        <f>IFERROR(BV6/BR6,"-")</f>
        <v>3653.2786885246</v>
      </c>
      <c r="BX6" s="217">
        <v>32</v>
      </c>
      <c r="BY6" s="217">
        <v>10</v>
      </c>
      <c r="BZ6" s="217">
        <v>27</v>
      </c>
      <c r="CA6" s="218">
        <v>136</v>
      </c>
      <c r="CB6" s="219">
        <f>IF(K6=0,"",IF(CA6=0,"",(CA6/K6)))</f>
        <v>0.17215189873418</v>
      </c>
      <c r="CC6" s="220">
        <v>30</v>
      </c>
      <c r="CD6" s="221">
        <f>IFERROR(CC6/CA6,"-")</f>
        <v>0.22058823529412</v>
      </c>
      <c r="CE6" s="222">
        <v>795000</v>
      </c>
      <c r="CF6" s="223">
        <f>IFERROR(CE6/CA6,"-")</f>
        <v>5845.5882352941</v>
      </c>
      <c r="CG6" s="224">
        <v>13</v>
      </c>
      <c r="CH6" s="224">
        <v>4</v>
      </c>
      <c r="CI6" s="224">
        <v>13</v>
      </c>
      <c r="CJ6" s="225">
        <v>130</v>
      </c>
      <c r="CK6" s="226">
        <v>2420100</v>
      </c>
      <c r="CL6" s="226">
        <v>175000</v>
      </c>
      <c r="CM6" s="226"/>
      <c r="CN6" s="227" t="str">
        <f>IF(AND(CL6=0,CM6=0),"",IF(AND(CL6&lt;=100000,CM6&lt;=100000),"",IF(CL6/CK6&gt;0.7,"男高",IF(CM6/CK6&gt;0.7,"女高",""))))</f>
        <v/>
      </c>
    </row>
    <row r="7" spans="1:94">
      <c r="A7" s="171" t="str">
        <f>W7</f>
        <v>0</v>
      </c>
      <c r="B7" s="343" t="s">
        <v>77</v>
      </c>
      <c r="C7" s="343"/>
      <c r="D7" s="343"/>
      <c r="E7" s="172" t="s">
        <v>78</v>
      </c>
      <c r="F7" s="172" t="s">
        <v>76</v>
      </c>
      <c r="G7" s="336">
        <v>0</v>
      </c>
      <c r="H7" s="173">
        <v>0</v>
      </c>
      <c r="I7" s="173">
        <v>0</v>
      </c>
      <c r="J7" s="173">
        <v>2</v>
      </c>
      <c r="K7" s="174">
        <v>0</v>
      </c>
      <c r="L7" s="175">
        <f>IFERROR(K7/J7,"-")</f>
        <v>0</v>
      </c>
      <c r="M7" s="173">
        <v>0</v>
      </c>
      <c r="N7" s="173">
        <v>0</v>
      </c>
      <c r="O7" s="175" t="str">
        <f>IFERROR(M7/(K7),"-")</f>
        <v>-</v>
      </c>
      <c r="P7" s="176" t="str">
        <f>IFERROR(G7/SUM(K7:K7),"-")</f>
        <v>-</v>
      </c>
      <c r="Q7" s="177">
        <v>0</v>
      </c>
      <c r="R7" s="175" t="str">
        <f>IF(K7=0,"-",Q7/K7)</f>
        <v>-</v>
      </c>
      <c r="S7" s="341"/>
      <c r="T7" s="342" t="str">
        <f>IFERROR(S7/K7,"-")</f>
        <v>-</v>
      </c>
      <c r="U7" s="342" t="str">
        <f>IFERROR(S7/Q7,"-")</f>
        <v>-</v>
      </c>
      <c r="V7" s="336">
        <f>SUM(S7:S7)-SUM(G7:G7)</f>
        <v>0</v>
      </c>
      <c r="W7" s="179" t="str">
        <f>SUM(S7:S7)/SUM(G7:G7)</f>
        <v>0</v>
      </c>
      <c r="Y7" s="180"/>
      <c r="Z7" s="181" t="str">
        <f>IF(K7=0,"",IF(Y7=0,"",(Y7/K7)))</f>
        <v/>
      </c>
      <c r="AA7" s="180"/>
      <c r="AB7" s="182" t="str">
        <f>IFERROR(AA7/Y7,"-")</f>
        <v>-</v>
      </c>
      <c r="AC7" s="183"/>
      <c r="AD7" s="184" t="str">
        <f>IFERROR(AC7/Y7,"-")</f>
        <v>-</v>
      </c>
      <c r="AE7" s="185"/>
      <c r="AF7" s="185"/>
      <c r="AG7" s="185"/>
      <c r="AH7" s="186"/>
      <c r="AI7" s="187" t="str">
        <f>IF(K7=0,"",IF(AH7=0,"",(AH7/K7)))</f>
        <v/>
      </c>
      <c r="AJ7" s="186"/>
      <c r="AK7" s="188" t="str">
        <f>IFERROR(AJ7/AH7,"-")</f>
        <v>-</v>
      </c>
      <c r="AL7" s="189"/>
      <c r="AM7" s="190" t="str">
        <f>IFERROR(AL7/AH7,"-")</f>
        <v>-</v>
      </c>
      <c r="AN7" s="191"/>
      <c r="AO7" s="191"/>
      <c r="AP7" s="191"/>
      <c r="AQ7" s="192"/>
      <c r="AR7" s="193" t="str">
        <f>IF(K7=0,"",IF(AQ7=0,"",(AQ7/K7)))</f>
        <v/>
      </c>
      <c r="AS7" s="192"/>
      <c r="AT7" s="194" t="str">
        <f>IFERROR(AS7/AQ7,"-")</f>
        <v>-</v>
      </c>
      <c r="AU7" s="195"/>
      <c r="AV7" s="196" t="str">
        <f>IFERROR(AU7/AQ7,"-")</f>
        <v>-</v>
      </c>
      <c r="AW7" s="197"/>
      <c r="AX7" s="197"/>
      <c r="AY7" s="197"/>
      <c r="AZ7" s="198"/>
      <c r="BA7" s="199" t="str">
        <f>IF(K7=0,"",IF(AZ7=0,"",(AZ7/K7)))</f>
        <v/>
      </c>
      <c r="BB7" s="198"/>
      <c r="BC7" s="200" t="str">
        <f>IFERROR(BB7/AZ7,"-")</f>
        <v>-</v>
      </c>
      <c r="BD7" s="201"/>
      <c r="BE7" s="202" t="str">
        <f>IFERROR(BD7/AZ7,"-")</f>
        <v>-</v>
      </c>
      <c r="BF7" s="203"/>
      <c r="BG7" s="203"/>
      <c r="BH7" s="203"/>
      <c r="BI7" s="204"/>
      <c r="BJ7" s="205" t="str">
        <f>IF(K7=0,"",IF(BI7=0,"",(BI7/K7)))</f>
        <v/>
      </c>
      <c r="BK7" s="206"/>
      <c r="BL7" s="207" t="str">
        <f>IFERROR(BK7/BI7,"-")</f>
        <v>-</v>
      </c>
      <c r="BM7" s="208"/>
      <c r="BN7" s="209" t="str">
        <f>IFERROR(BM7/BI7,"-")</f>
        <v>-</v>
      </c>
      <c r="BO7" s="210"/>
      <c r="BP7" s="210"/>
      <c r="BQ7" s="210"/>
      <c r="BR7" s="211"/>
      <c r="BS7" s="212" t="str">
        <f>IF(K7=0,"",IF(BR7=0,"",(BR7/K7)))</f>
        <v/>
      </c>
      <c r="BT7" s="213"/>
      <c r="BU7" s="214" t="str">
        <f>IFERROR(BT7/BR7,"-")</f>
        <v>-</v>
      </c>
      <c r="BV7" s="215"/>
      <c r="BW7" s="216" t="str">
        <f>IFERROR(BV7/BR7,"-")</f>
        <v>-</v>
      </c>
      <c r="BX7" s="217"/>
      <c r="BY7" s="217"/>
      <c r="BZ7" s="217"/>
      <c r="CA7" s="218"/>
      <c r="CB7" s="219" t="str">
        <f>IF(K7=0,"",IF(CA7=0,"",(CA7/K7)))</f>
        <v/>
      </c>
      <c r="CC7" s="220"/>
      <c r="CD7" s="221" t="str">
        <f>IFERROR(CC7/CA7,"-")</f>
        <v>-</v>
      </c>
      <c r="CE7" s="222"/>
      <c r="CF7" s="223" t="str">
        <f>IFERROR(CE7/CA7,"-")</f>
        <v>-</v>
      </c>
      <c r="CG7" s="224"/>
      <c r="CH7" s="224"/>
      <c r="CI7" s="224"/>
      <c r="CJ7" s="225">
        <v>0</v>
      </c>
      <c r="CK7" s="226"/>
      <c r="CL7" s="226"/>
      <c r="CM7" s="226"/>
      <c r="CN7" s="227" t="str">
        <f>IF(AND(CL7=0,CM7=0),"",IF(AND(CL7&lt;=100000,CM7&lt;=100000),"",IF(CL7/CK7&gt;0.7,"男高",IF(CM7/CK7&gt;0.7,"女高",""))))</f>
        <v/>
      </c>
    </row>
    <row r="8" spans="1:94">
      <c r="A8" s="228"/>
      <c r="B8" s="148"/>
      <c r="C8" s="229"/>
      <c r="D8" s="230"/>
      <c r="E8" s="172"/>
      <c r="F8" s="172"/>
      <c r="G8" s="337"/>
      <c r="H8" s="231"/>
      <c r="I8" s="231"/>
      <c r="J8" s="173"/>
      <c r="K8" s="173"/>
      <c r="L8" s="232"/>
      <c r="M8" s="232"/>
      <c r="N8" s="173"/>
      <c r="O8" s="232"/>
      <c r="P8" s="178"/>
      <c r="Q8" s="178"/>
      <c r="R8" s="178"/>
      <c r="S8" s="341"/>
      <c r="T8" s="341"/>
      <c r="U8" s="341"/>
      <c r="V8" s="341"/>
      <c r="W8" s="232"/>
      <c r="X8" s="169"/>
      <c r="Y8" s="233"/>
      <c r="Z8" s="234"/>
      <c r="AA8" s="233"/>
      <c r="AB8" s="235"/>
      <c r="AC8" s="236"/>
      <c r="AD8" s="237"/>
      <c r="AE8" s="238"/>
      <c r="AF8" s="238"/>
      <c r="AG8" s="238"/>
      <c r="AH8" s="233"/>
      <c r="AI8" s="234"/>
      <c r="AJ8" s="233"/>
      <c r="AK8" s="235"/>
      <c r="AL8" s="236"/>
      <c r="AM8" s="237"/>
      <c r="AN8" s="238"/>
      <c r="AO8" s="238"/>
      <c r="AP8" s="238"/>
      <c r="AQ8" s="233"/>
      <c r="AR8" s="234"/>
      <c r="AS8" s="233"/>
      <c r="AT8" s="235"/>
      <c r="AU8" s="236"/>
      <c r="AV8" s="237"/>
      <c r="AW8" s="238"/>
      <c r="AX8" s="238"/>
      <c r="AY8" s="238"/>
      <c r="AZ8" s="233"/>
      <c r="BA8" s="234"/>
      <c r="BB8" s="233"/>
      <c r="BC8" s="235"/>
      <c r="BD8" s="236"/>
      <c r="BE8" s="237"/>
      <c r="BF8" s="238"/>
      <c r="BG8" s="238"/>
      <c r="BH8" s="238"/>
      <c r="BI8" s="170"/>
      <c r="BJ8" s="239"/>
      <c r="BK8" s="233"/>
      <c r="BL8" s="235"/>
      <c r="BM8" s="236"/>
      <c r="BN8" s="237"/>
      <c r="BO8" s="238"/>
      <c r="BP8" s="238"/>
      <c r="BQ8" s="238"/>
      <c r="BR8" s="170"/>
      <c r="BS8" s="239"/>
      <c r="BT8" s="233"/>
      <c r="BU8" s="235"/>
      <c r="BV8" s="236"/>
      <c r="BW8" s="237"/>
      <c r="BX8" s="238"/>
      <c r="BY8" s="238"/>
      <c r="BZ8" s="238"/>
      <c r="CA8" s="170"/>
      <c r="CB8" s="239"/>
      <c r="CC8" s="233"/>
      <c r="CD8" s="235"/>
      <c r="CE8" s="236"/>
      <c r="CF8" s="237"/>
      <c r="CG8" s="238"/>
      <c r="CH8" s="238"/>
      <c r="CI8" s="238"/>
      <c r="CJ8" s="240"/>
      <c r="CK8" s="236"/>
      <c r="CL8" s="236"/>
      <c r="CM8" s="236"/>
      <c r="CN8" s="241"/>
    </row>
    <row r="9" spans="1:94">
      <c r="A9" s="228"/>
      <c r="B9" s="242"/>
      <c r="C9" s="173"/>
      <c r="D9" s="173"/>
      <c r="E9" s="243"/>
      <c r="F9" s="244"/>
      <c r="G9" s="338"/>
      <c r="H9" s="231"/>
      <c r="I9" s="231"/>
      <c r="J9" s="173"/>
      <c r="K9" s="173"/>
      <c r="L9" s="232"/>
      <c r="M9" s="232"/>
      <c r="N9" s="173"/>
      <c r="O9" s="232"/>
      <c r="P9" s="178"/>
      <c r="Q9" s="178"/>
      <c r="R9" s="178"/>
      <c r="S9" s="341"/>
      <c r="T9" s="341"/>
      <c r="U9" s="341"/>
      <c r="V9" s="341"/>
      <c r="W9" s="232"/>
      <c r="X9" s="245"/>
      <c r="Y9" s="233"/>
      <c r="Z9" s="234"/>
      <c r="AA9" s="233"/>
      <c r="AB9" s="235"/>
      <c r="AC9" s="236"/>
      <c r="AD9" s="237"/>
      <c r="AE9" s="238"/>
      <c r="AF9" s="238"/>
      <c r="AG9" s="238"/>
      <c r="AH9" s="233"/>
      <c r="AI9" s="234"/>
      <c r="AJ9" s="233"/>
      <c r="AK9" s="235"/>
      <c r="AL9" s="236"/>
      <c r="AM9" s="237"/>
      <c r="AN9" s="238"/>
      <c r="AO9" s="238"/>
      <c r="AP9" s="238"/>
      <c r="AQ9" s="233"/>
      <c r="AR9" s="234"/>
      <c r="AS9" s="233"/>
      <c r="AT9" s="235"/>
      <c r="AU9" s="236"/>
      <c r="AV9" s="237"/>
      <c r="AW9" s="238"/>
      <c r="AX9" s="238"/>
      <c r="AY9" s="238"/>
      <c r="AZ9" s="233"/>
      <c r="BA9" s="234"/>
      <c r="BB9" s="233"/>
      <c r="BC9" s="235"/>
      <c r="BD9" s="236"/>
      <c r="BE9" s="237"/>
      <c r="BF9" s="238"/>
      <c r="BG9" s="238"/>
      <c r="BH9" s="238"/>
      <c r="BI9" s="170"/>
      <c r="BJ9" s="239"/>
      <c r="BK9" s="233"/>
      <c r="BL9" s="235"/>
      <c r="BM9" s="236"/>
      <c r="BN9" s="237"/>
      <c r="BO9" s="238"/>
      <c r="BP9" s="238"/>
      <c r="BQ9" s="238"/>
      <c r="BR9" s="170"/>
      <c r="BS9" s="239"/>
      <c r="BT9" s="233"/>
      <c r="BU9" s="235"/>
      <c r="BV9" s="236"/>
      <c r="BW9" s="237"/>
      <c r="BX9" s="238"/>
      <c r="BY9" s="238"/>
      <c r="BZ9" s="238"/>
      <c r="CA9" s="170"/>
      <c r="CB9" s="239"/>
      <c r="CC9" s="233"/>
      <c r="CD9" s="235"/>
      <c r="CE9" s="236"/>
      <c r="CF9" s="237"/>
      <c r="CG9" s="238"/>
      <c r="CH9" s="238"/>
      <c r="CI9" s="238"/>
      <c r="CJ9" s="240"/>
      <c r="CK9" s="236"/>
      <c r="CL9" s="236"/>
      <c r="CM9" s="236"/>
      <c r="CN9" s="241"/>
    </row>
    <row r="10" spans="1:94">
      <c r="A10" s="163">
        <f>Z10</f>
        <v/>
      </c>
      <c r="B10" s="246"/>
      <c r="C10" s="246"/>
      <c r="D10" s="246"/>
      <c r="E10" s="247" t="s">
        <v>79</v>
      </c>
      <c r="F10" s="247"/>
      <c r="G10" s="339">
        <f>SUM(G6:G9)</f>
        <v>1961748</v>
      </c>
      <c r="H10" s="246">
        <f>SUM(H6:H9)</f>
        <v>3197</v>
      </c>
      <c r="I10" s="246">
        <f>SUM(I6:I9)</f>
        <v>0</v>
      </c>
      <c r="J10" s="246">
        <f>SUM(J6:J9)</f>
        <v>42313</v>
      </c>
      <c r="K10" s="246">
        <f>SUM(K6:K9)</f>
        <v>790</v>
      </c>
      <c r="L10" s="248">
        <f>IFERROR(K10/J10,"-")</f>
        <v>0.018670384988065</v>
      </c>
      <c r="M10" s="249">
        <f>SUM(M6:M9)</f>
        <v>488</v>
      </c>
      <c r="N10" s="249">
        <f>SUM(N6:N9)</f>
        <v>195</v>
      </c>
      <c r="O10" s="248">
        <f>IFERROR(M10/K10,"-")</f>
        <v>0.61772151898734</v>
      </c>
      <c r="P10" s="250">
        <f>IFERROR(G10/K10,"-")</f>
        <v>2483.2253164557</v>
      </c>
      <c r="Q10" s="251">
        <f>SUM(Q6:Q9)</f>
        <v>130</v>
      </c>
      <c r="R10" s="248">
        <f>IFERROR(Q10/K10,"-")</f>
        <v>0.16455696202532</v>
      </c>
      <c r="S10" s="339">
        <f>SUM(S6:S9)</f>
        <v>2420100</v>
      </c>
      <c r="T10" s="339">
        <f>IFERROR(S10/K10,"-")</f>
        <v>3063.417721519</v>
      </c>
      <c r="U10" s="339">
        <f>IFERROR(S10/Q10,"-")</f>
        <v>18616.153846154</v>
      </c>
      <c r="V10" s="339">
        <f>S10-G10</f>
        <v>458352</v>
      </c>
      <c r="W10" s="252">
        <f>S10/G10</f>
        <v>1.2336446883086</v>
      </c>
      <c r="X10" s="253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