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<sst xmlns="http://schemas.openxmlformats.org/spreadsheetml/2006/main" uniqueCount="61">
  <si>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</si>
  <si>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</si>
  <si>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</si>
  <si>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</si>
  <si>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</si>
  <si>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</si>
  <si>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</si>
  <si>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</si>
  <si>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</si>
  <si>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</si>
  <si>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</si>
  <si>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</si>
  <si>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</si>
  <si>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</si>
  <si>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</si>
  <si>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</si>
  <si>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</si>
  <si>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</si>
  <si>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</si>
  <si>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</si>
  <si>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</si>
  <si>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</si>
  <si>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</si>
  <si>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</si>
  <si>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07月</t>
  </si>
  <si>
    <t>オレンジ</t>
  </si>
  <si>
    <t>最終更新日</t>
  </si>
  <si>
    <t>10月22日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</si>
  <si>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</si>
  <si>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</si>
  <si>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</si>
  <si>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</si>
  <si>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</si>
  <si>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</si>
  <si>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</si>
  <si>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</si>
  <si>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</si>
  <si>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</si>
  <si>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</si>
  <si>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</si>
  <si>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</si>
  <si>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</si>
  <si>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</si>
  <si>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</si>
  <si>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</si>
  <si>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</si>
  <si>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</si>
  <si>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</si>
  <si>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</si>
  <si>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</si>
  <si>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</si>
  <si>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</si>
  <si>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</si>
  <si>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</si>
  <si>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</si>
  <si>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</si>
  <si>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</si>
  <si>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o_ydn</t>
  </si>
  <si>
    <t>YDN（ディスプレイ広告）</t>
  </si>
  <si>
    <t>7/1～7/31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</si>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</sst>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1</v>
      </c>
      <c r="D6" s="198">
        <v>710713</v>
      </c>
      <c r="E6" s="34">
        <v>1345</v>
      </c>
      <c r="F6" s="34">
        <v>0</v>
      </c>
      <c r="G6" s="34">
        <v>26352</v>
      </c>
      <c r="H6" s="41">
        <v>388</v>
      </c>
      <c r="I6" s="42">
        <v>3</v>
      </c>
      <c r="J6" s="45">
        <f>H6+I6</f>
        <v>391</v>
      </c>
      <c r="K6" s="35">
        <f>IFERROR(J6/G6,"-")</f>
        <v>0.014837583485124</v>
      </c>
      <c r="L6" s="34">
        <v>12</v>
      </c>
      <c r="M6" s="34">
        <v>93</v>
      </c>
      <c r="N6" s="35">
        <f>IFERROR(L6/J6,"-")</f>
        <v>0.030690537084399</v>
      </c>
      <c r="O6" s="36">
        <f>IFERROR(D6/J6,"-")</f>
        <v>1817.6803069054</v>
      </c>
      <c r="P6" s="37">
        <v>36</v>
      </c>
      <c r="Q6" s="35">
        <f>IFERROR(P6/J6,"-")</f>
        <v>0.092071611253197</v>
      </c>
      <c r="R6" s="203">
        <v>573000</v>
      </c>
      <c r="S6" s="204">
        <f>IFERROR(R6/J6,"-")</f>
        <v>1465.4731457801</v>
      </c>
      <c r="T6" s="204">
        <f>IFERROR(R6/P6,"-")</f>
        <v>15916.666666667</v>
      </c>
      <c r="U6" s="198">
        <f>IFERROR(R6-D6,"-")</f>
        <v>-137713</v>
      </c>
      <c r="V6" s="38">
        <f>R6/D6</f>
        <v>0.80623261429016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710713</v>
      </c>
      <c r="E9" s="21">
        <f>SUM(E6:E7)</f>
        <v>1345</v>
      </c>
      <c r="F9" s="21">
        <f>SUM(F6:F7)</f>
        <v>0</v>
      </c>
      <c r="G9" s="21">
        <f>SUM(G6:G7)</f>
        <v>26352</v>
      </c>
      <c r="H9" s="21">
        <f>SUM(H6:H7)</f>
        <v>388</v>
      </c>
      <c r="I9" s="21">
        <f>SUM(I6:I7)</f>
        <v>3</v>
      </c>
      <c r="J9" s="21">
        <f>SUM(J6:J7)</f>
        <v>391</v>
      </c>
      <c r="K9" s="22">
        <f>IFERROR(J9/G9,"-")</f>
        <v>0.014837583485124</v>
      </c>
      <c r="L9" s="31">
        <f>SUM(L6:L7)</f>
        <v>12</v>
      </c>
      <c r="M9" s="31">
        <f>SUM(M6:M7)</f>
        <v>93</v>
      </c>
      <c r="N9" s="22">
        <f>IFERROR(L9/J9,"-")</f>
        <v>0.030690537084399</v>
      </c>
      <c r="O9" s="23">
        <f>IFERROR(D9/J9,"-")</f>
        <v>1817.6803069054</v>
      </c>
      <c r="P9" s="24">
        <f>SUM(P6:P7)</f>
        <v>36</v>
      </c>
      <c r="Q9" s="22">
        <f>IFERROR(P9/J9,"-")</f>
        <v>0.092071611253197</v>
      </c>
      <c r="R9" s="201">
        <f>SUM(R6:R7)</f>
        <v>573000</v>
      </c>
      <c r="S9" s="201">
        <f>IFERROR(R9/J9,"-")</f>
        <v>1465.4731457801</v>
      </c>
      <c r="T9" s="201">
        <f>IFERROR(R9/P9,"-")</f>
        <v>15916.666666667</v>
      </c>
      <c r="U9" s="201">
        <f>SUM(U6:U7)</f>
        <v>-137713</v>
      </c>
      <c r="V9" s="25">
        <f>IFERROR(R9/D9,"-")</f>
        <v>0.80623261429016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0.80623261429016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710713</v>
      </c>
      <c r="H6" s="78">
        <v>1345</v>
      </c>
      <c r="I6" s="78">
        <v>0</v>
      </c>
      <c r="J6" s="78">
        <v>26352</v>
      </c>
      <c r="K6" s="79">
        <v>391</v>
      </c>
      <c r="L6" s="80">
        <f>IFERROR(K6/J6,"-")</f>
        <v>0.014837583485124</v>
      </c>
      <c r="M6" s="78">
        <v>12</v>
      </c>
      <c r="N6" s="78">
        <v>93</v>
      </c>
      <c r="O6" s="80">
        <f>IFERROR(M6/(K6),"-")</f>
        <v>0.030690537084399</v>
      </c>
      <c r="P6" s="81">
        <f>IFERROR(G6/SUM(K6:K6),"-")</f>
        <v>1817.6803069054</v>
      </c>
      <c r="Q6" s="82">
        <v>36</v>
      </c>
      <c r="R6" s="80">
        <f>IF(K6=0,"-",Q6/K6)</f>
        <v>0.092071611253197</v>
      </c>
      <c r="S6" s="212">
        <v>573000</v>
      </c>
      <c r="T6" s="213">
        <f>IFERROR(S6/K6,"-")</f>
        <v>1465.4731457801</v>
      </c>
      <c r="U6" s="213">
        <f>IFERROR(S6/Q6,"-")</f>
        <v>15916.666666667</v>
      </c>
      <c r="V6" s="207">
        <f>SUM(S6:S6)-SUM(G6:G6)</f>
        <v>-137713</v>
      </c>
      <c r="W6" s="84">
        <f>SUM(S6:S6)/SUM(G6:G6)</f>
        <v>0.80623261429016</v>
      </c>
      <c r="Y6" s="85"/>
      <c r="Z6" s="86">
        <f>IF(K6=0,"",IF(Y6=0,"",(Y6/K6)))</f>
        <v>0</v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/>
      <c r="AI6" s="92">
        <f>IF(K6=0,"",IF(AH6=0,"",(AH6/K6)))</f>
        <v>0</v>
      </c>
      <c r="AJ6" s="91"/>
      <c r="AK6" s="93" t="str">
        <f>IFERROR(AJ6/AH6,"-")</f>
        <v>-</v>
      </c>
      <c r="AL6" s="94"/>
      <c r="AM6" s="95" t="str">
        <f>IFERROR(AL6/AH6,"-")</f>
        <v>-</v>
      </c>
      <c r="AN6" s="96"/>
      <c r="AO6" s="96"/>
      <c r="AP6" s="96"/>
      <c r="AQ6" s="97"/>
      <c r="AR6" s="98">
        <f>IF(K6=0,"",IF(AQ6=0,"",(AQ6/K6)))</f>
        <v>0</v>
      </c>
      <c r="AS6" s="97"/>
      <c r="AT6" s="99" t="str">
        <f>IFERROR(AS6/AQ6,"-")</f>
        <v>-</v>
      </c>
      <c r="AU6" s="100"/>
      <c r="AV6" s="101" t="str">
        <f>IFERROR(AU6/AQ6,"-")</f>
        <v>-</v>
      </c>
      <c r="AW6" s="102"/>
      <c r="AX6" s="102"/>
      <c r="AY6" s="102"/>
      <c r="AZ6" s="103">
        <v>8</v>
      </c>
      <c r="BA6" s="104">
        <f>IF(K6=0,"",IF(AZ6=0,"",(AZ6/K6)))</f>
        <v>0.020460358056266</v>
      </c>
      <c r="BB6" s="103"/>
      <c r="BC6" s="105">
        <f>IFERROR(BB6/AZ6,"-")</f>
        <v>0</v>
      </c>
      <c r="BD6" s="106"/>
      <c r="BE6" s="107">
        <f>IFERROR(BD6/AZ6,"-")</f>
        <v>0</v>
      </c>
      <c r="BF6" s="108"/>
      <c r="BG6" s="108"/>
      <c r="BH6" s="108"/>
      <c r="BI6" s="109">
        <v>122</v>
      </c>
      <c r="BJ6" s="110">
        <f>IF(K6=0,"",IF(BI6=0,"",(BI6/K6)))</f>
        <v>0.31202046035806</v>
      </c>
      <c r="BK6" s="111">
        <v>5</v>
      </c>
      <c r="BL6" s="112">
        <f>IFERROR(BK6/BI6,"-")</f>
        <v>0.040983606557377</v>
      </c>
      <c r="BM6" s="113">
        <v>64000</v>
      </c>
      <c r="BN6" s="114">
        <f>IFERROR(BM6/BI6,"-")</f>
        <v>524.59016393443</v>
      </c>
      <c r="BO6" s="115">
        <v>2</v>
      </c>
      <c r="BP6" s="115">
        <v>1</v>
      </c>
      <c r="BQ6" s="115">
        <v>2</v>
      </c>
      <c r="BR6" s="116">
        <v>195</v>
      </c>
      <c r="BS6" s="117">
        <f>IF(K6=0,"",IF(BR6=0,"",(BR6/K6)))</f>
        <v>0.49872122762148</v>
      </c>
      <c r="BT6" s="118">
        <v>16</v>
      </c>
      <c r="BU6" s="119">
        <f>IFERROR(BT6/BR6,"-")</f>
        <v>0.082051282051282</v>
      </c>
      <c r="BV6" s="120">
        <v>222000</v>
      </c>
      <c r="BW6" s="121">
        <f>IFERROR(BV6/BR6,"-")</f>
        <v>1138.4615384615</v>
      </c>
      <c r="BX6" s="122">
        <v>11</v>
      </c>
      <c r="BY6" s="122">
        <v>2</v>
      </c>
      <c r="BZ6" s="122">
        <v>3</v>
      </c>
      <c r="CA6" s="123">
        <v>66</v>
      </c>
      <c r="CB6" s="124">
        <f>IF(K6=0,"",IF(CA6=0,"",(CA6/K6)))</f>
        <v>0.16879795396419</v>
      </c>
      <c r="CC6" s="125">
        <v>15</v>
      </c>
      <c r="CD6" s="126">
        <f>IFERROR(CC6/CA6,"-")</f>
        <v>0.22727272727273</v>
      </c>
      <c r="CE6" s="127">
        <v>287000</v>
      </c>
      <c r="CF6" s="128">
        <f>IFERROR(CE6/CA6,"-")</f>
        <v>4348.4848484848</v>
      </c>
      <c r="CG6" s="129">
        <v>7</v>
      </c>
      <c r="CH6" s="129">
        <v>3</v>
      </c>
      <c r="CI6" s="129">
        <v>5</v>
      </c>
      <c r="CJ6" s="130">
        <v>36</v>
      </c>
      <c r="CK6" s="131">
        <v>573000</v>
      </c>
      <c r="CL6" s="131">
        <v>132000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133"/>
      <c r="B7" s="53"/>
      <c r="C7" s="134"/>
      <c r="D7" s="135"/>
      <c r="E7" s="77"/>
      <c r="F7" s="77"/>
      <c r="G7" s="208"/>
      <c r="H7" s="136"/>
      <c r="I7" s="136"/>
      <c r="J7" s="78"/>
      <c r="K7" s="78"/>
      <c r="L7" s="137"/>
      <c r="M7" s="137"/>
      <c r="N7" s="78"/>
      <c r="O7" s="137"/>
      <c r="P7" s="83"/>
      <c r="Q7" s="83"/>
      <c r="R7" s="83"/>
      <c r="S7" s="212"/>
      <c r="T7" s="212"/>
      <c r="U7" s="212"/>
      <c r="V7" s="212"/>
      <c r="W7" s="137"/>
      <c r="X7" s="74"/>
      <c r="Y7" s="138"/>
      <c r="Z7" s="139"/>
      <c r="AA7" s="138"/>
      <c r="AB7" s="140"/>
      <c r="AC7" s="141"/>
      <c r="AD7" s="142"/>
      <c r="AE7" s="143"/>
      <c r="AF7" s="143"/>
      <c r="AG7" s="143"/>
      <c r="AH7" s="138"/>
      <c r="AI7" s="139"/>
      <c r="AJ7" s="138"/>
      <c r="AK7" s="140"/>
      <c r="AL7" s="141"/>
      <c r="AM7" s="142"/>
      <c r="AN7" s="143"/>
      <c r="AO7" s="143"/>
      <c r="AP7" s="143"/>
      <c r="AQ7" s="138"/>
      <c r="AR7" s="139"/>
      <c r="AS7" s="138"/>
      <c r="AT7" s="140"/>
      <c r="AU7" s="141"/>
      <c r="AV7" s="142"/>
      <c r="AW7" s="143"/>
      <c r="AX7" s="143"/>
      <c r="AY7" s="143"/>
      <c r="AZ7" s="138"/>
      <c r="BA7" s="139"/>
      <c r="BB7" s="138"/>
      <c r="BC7" s="140"/>
      <c r="BD7" s="141"/>
      <c r="BE7" s="142"/>
      <c r="BF7" s="143"/>
      <c r="BG7" s="143"/>
      <c r="BH7" s="143"/>
      <c r="BI7" s="75"/>
      <c r="BJ7" s="144"/>
      <c r="BK7" s="138"/>
      <c r="BL7" s="140"/>
      <c r="BM7" s="141"/>
      <c r="BN7" s="142"/>
      <c r="BO7" s="143"/>
      <c r="BP7" s="143"/>
      <c r="BQ7" s="143"/>
      <c r="BR7" s="75"/>
      <c r="BS7" s="144"/>
      <c r="BT7" s="138"/>
      <c r="BU7" s="140"/>
      <c r="BV7" s="141"/>
      <c r="BW7" s="142"/>
      <c r="BX7" s="143"/>
      <c r="BY7" s="143"/>
      <c r="BZ7" s="143"/>
      <c r="CA7" s="75"/>
      <c r="CB7" s="144"/>
      <c r="CC7" s="138"/>
      <c r="CD7" s="140"/>
      <c r="CE7" s="141"/>
      <c r="CF7" s="142"/>
      <c r="CG7" s="143"/>
      <c r="CH7" s="143"/>
      <c r="CI7" s="143"/>
      <c r="CJ7" s="145"/>
      <c r="CK7" s="141"/>
      <c r="CL7" s="141"/>
      <c r="CM7" s="141"/>
      <c r="CN7" s="146"/>
    </row>
    <row r="8" spans="1:94">
      <c r="A8" s="133"/>
      <c r="B8" s="147"/>
      <c r="C8" s="78"/>
      <c r="D8" s="78"/>
      <c r="E8" s="148"/>
      <c r="F8" s="149"/>
      <c r="G8" s="209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150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68">
        <f>Z9</f>
        <v/>
      </c>
      <c r="B9" s="151"/>
      <c r="C9" s="151"/>
      <c r="D9" s="151"/>
      <c r="E9" s="152" t="s">
        <v>60</v>
      </c>
      <c r="F9" s="152"/>
      <c r="G9" s="210">
        <f>SUM(G6:G8)</f>
        <v>710713</v>
      </c>
      <c r="H9" s="151">
        <f>SUM(H6:H8)</f>
        <v>1345</v>
      </c>
      <c r="I9" s="151">
        <f>SUM(I6:I8)</f>
        <v>0</v>
      </c>
      <c r="J9" s="151">
        <f>SUM(J6:J8)</f>
        <v>26352</v>
      </c>
      <c r="K9" s="151">
        <f>SUM(K6:K8)</f>
        <v>391</v>
      </c>
      <c r="L9" s="153">
        <f>IFERROR(K9/J9,"-")</f>
        <v>0.014837583485124</v>
      </c>
      <c r="M9" s="154">
        <f>SUM(M6:M8)</f>
        <v>12</v>
      </c>
      <c r="N9" s="154">
        <f>SUM(N6:N8)</f>
        <v>93</v>
      </c>
      <c r="O9" s="153">
        <f>IFERROR(M9/K9,"-")</f>
        <v>0.030690537084399</v>
      </c>
      <c r="P9" s="155">
        <f>IFERROR(G9/K9,"-")</f>
        <v>1817.6803069054</v>
      </c>
      <c r="Q9" s="156">
        <f>SUM(Q6:Q8)</f>
        <v>36</v>
      </c>
      <c r="R9" s="153">
        <f>IFERROR(Q9/K9,"-")</f>
        <v>0.092071611253197</v>
      </c>
      <c r="S9" s="210">
        <f>SUM(S6:S8)</f>
        <v>573000</v>
      </c>
      <c r="T9" s="210">
        <f>IFERROR(S9/K9,"-")</f>
        <v>1465.4731457801</v>
      </c>
      <c r="U9" s="210">
        <f>IFERROR(S9/Q9,"-")</f>
        <v>15916.666666667</v>
      </c>
      <c r="V9" s="210">
        <f>S9-G9</f>
        <v>-137713</v>
      </c>
      <c r="W9" s="157">
        <f>S9/G9</f>
        <v>0.80623261429016</v>
      </c>
      <c r="X9" s="158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