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<sst xmlns="http://schemas.openxmlformats.org/spreadsheetml/2006/main" uniqueCount="260">
  <si>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</si>
  <si>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</si>
  <si>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</si>
  <si>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</si>
  <si>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</si>
  <si>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</si>
  <si>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</si>
  <si>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</si>
  <si>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</si>
  <si>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</si>
  <si>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</si>
  <si>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</si>
  <si>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</si>
  <si>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</si>
  <si>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</si>
  <si>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</si>
  <si>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</si>
  <si>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</si>
  <si>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</si>
  <si>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</si>
  <si>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</si>
  <si>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</si>
  <si>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</si>
  <si>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</si>
  <si>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</si>
  <si>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</si>
  <si>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</si>
  <si>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</si>
  <si>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</si>
  <si>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</si>
  <si>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</si>
  <si>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</si>
  <si>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</si>
  <si>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</si>
  <si>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</si>
  <si>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</si>
  <si>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</si>
  <si>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</si>
  <si>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</si>
  <si>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</si>
  <si>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</si>
  <si>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</si>
  <si>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</si>
  <si>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</si>
  <si>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</si>
  <si>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</si>
  <si>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</si>
  <si>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</si>
  <si>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</si>
  <si>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</si>
  <si>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</si>
  <si>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</si>
  <si>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</si>
  <si>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</si>
  <si>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</si>
  <si>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</si>
  <si>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</si>
  <si>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</si>
  <si>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</si>
  <si>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</si>
  <si>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ic4180</t>
  </si>
  <si>
    <t>NEWS版（藤井レイラ）</t>
  </si>
  <si>
    <t>出会いすぎてお祭り騒ぎ！？</t>
  </si>
  <si>
    <t>lp03</t>
  </si>
  <si>
    <t>サンスポ関東</t>
  </si>
  <si>
    <t>全5段つかみ15段</t>
  </si>
  <si>
    <t>1～15日</t>
  </si>
  <si>
    <t>ic4181</t>
  </si>
  <si>
    <t>空電</t>
  </si>
  <si>
    <t>ic4182</t>
  </si>
  <si>
    <t>半5段つかみ15段</t>
  </si>
  <si>
    <t>ic4183</t>
  </si>
  <si>
    <t>ln_ink1122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</si>
  <si>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</si>
  <si>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</si>
  <si>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</si>
  <si>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</si>
  <si>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ic4184</t>
  </si>
  <si>
    <t>ln_ink1123</t>
  </si>
  <si>
    <t>ic4185</t>
  </si>
  <si>
    <t>ic4186</t>
  </si>
  <si>
    <t>右女9版(ヘスティア)（晶エリー）</t>
  </si>
  <si>
    <t>中年の男女が出会える昭和世代専門の出会い場</t>
  </si>
  <si>
    <t>サンスポ関西</t>
  </si>
  <si>
    <t>ic4187</t>
  </si>
  <si>
    <t>ic4188</t>
  </si>
  <si>
    <t>ic4189</t>
  </si>
  <si>
    <t>ln_ink1124</t>
  </si>
  <si>
    <t>デリヘル版2(LINEver)（藤井レイラ）</t>
  </si>
  <si>
    <t>もう50代の熟女だけど</t>
  </si>
  <si>
    <t>ic4190</t>
  </si>
  <si>
    <t>ln_ink1125</t>
  </si>
  <si>
    <t>ic4191</t>
  </si>
  <si>
    <t>ic4192</t>
  </si>
  <si>
    <t>新年縁結び版（高宮菜々子）</t>
  </si>
  <si>
    <t>神頼みよりマッチングサイト</t>
  </si>
  <si>
    <t>lp15</t>
  </si>
  <si>
    <t>デイリースポーツ関西</t>
  </si>
  <si>
    <t>全5段・半5段つかみスライド</t>
  </si>
  <si>
    <t>1/1～</t>
  </si>
  <si>
    <t>ln_ink1126</t>
  </si>
  <si>
    <t>老人ホーム版(LINEver)（--）</t>
  </si>
  <si>
    <t>お相手待ちの女性が出ました(LINEver)</t>
  </si>
  <si>
    <t>ic4193</t>
  </si>
  <si>
    <t>デリヘル版2（高宮菜々子）</t>
  </si>
  <si>
    <t>ln_ink1127</t>
  </si>
  <si>
    <t>雑誌版SPA(LINEver)（藤井レイラ）</t>
  </si>
  <si>
    <t>マカより効果的エロい熟女が誘ってくる魅力的なサイト</t>
  </si>
  <si>
    <t>ic4194</t>
  </si>
  <si>
    <t>新書籍版2（晶エリー）</t>
  </si>
  <si>
    <t>70歳までの出会いお手伝い</t>
  </si>
  <si>
    <t>ic4195</t>
  </si>
  <si>
    <t>(空電共通)</t>
  </si>
  <si>
    <t>ic4196</t>
  </si>
  <si>
    <t>lp07</t>
  </si>
  <si>
    <t>スポーツ報知関東</t>
  </si>
  <si>
    <t>全5段つかみ4回</t>
  </si>
  <si>
    <t>1月09日(木)</t>
  </si>
  <si>
    <t>ln_ink1128</t>
  </si>
  <si>
    <t>セレブ逆援版(LINEver)（藤井レイラ）</t>
  </si>
  <si>
    <t>女性がリードします</t>
  </si>
  <si>
    <t>1月15日(水)</t>
  </si>
  <si>
    <t>ic4197</t>
  </si>
  <si>
    <t>1月24日(金)</t>
  </si>
  <si>
    <t>ln_ink1129</t>
  </si>
  <si>
    <t>右女9版(ヘスティア)(LINEver)（藤井レイラ）</t>
  </si>
  <si>
    <t>1月30日(木)</t>
  </si>
  <si>
    <t>ic4198</t>
  </si>
  <si>
    <t>ic4199</t>
  </si>
  <si>
    <t>東スポ</t>
  </si>
  <si>
    <t>4C終面全5段</t>
  </si>
  <si>
    <t>1月14日(火)</t>
  </si>
  <si>
    <t>ic4200</t>
  </si>
  <si>
    <t>QRお股版（高宮菜々子）</t>
  </si>
  <si>
    <t>50歳からのパートナー探し（性生活を充実させたいのは女性も同じ）</t>
  </si>
  <si>
    <t>中京スポーツ</t>
  </si>
  <si>
    <t>ic4201</t>
  </si>
  <si>
    <t>幹夫版（高宮菜々子）</t>
  </si>
  <si>
    <t>中高年必見</t>
  </si>
  <si>
    <t>大スポ</t>
  </si>
  <si>
    <t>ic4202</t>
  </si>
  <si>
    <t>雑誌版SPA（藤井レイラ）</t>
  </si>
  <si>
    <t>九スポ</t>
  </si>
  <si>
    <t>ic4203</t>
  </si>
  <si>
    <t>空電 (共通)</t>
  </si>
  <si>
    <t>ln_ink1130</t>
  </si>
  <si>
    <t>セレブ逆援版P(LINEver)（藤井レイラ）</t>
  </si>
  <si>
    <t>1月28日(火)</t>
  </si>
  <si>
    <t>ln_ink1131</t>
  </si>
  <si>
    <t>ln_ink1132</t>
  </si>
  <si>
    <t>右女9版(ヘスティア)(LINEver)（晶エリー）</t>
  </si>
  <si>
    <t>白髪まじりの男性に出会いたい女性がLINEを待ってる</t>
  </si>
  <si>
    <t>ln_ink1133</t>
  </si>
  <si>
    <t>QRお股版(LINEver)（高宮菜々子）</t>
  </si>
  <si>
    <t>ic4204</t>
  </si>
  <si>
    <t>ic4205</t>
  </si>
  <si>
    <t>興奮版（高宮菜々子）</t>
  </si>
  <si>
    <t>学生いませんギャルもいません熟女熟女熟女熟女</t>
  </si>
  <si>
    <t>ニッカン関西</t>
  </si>
  <si>
    <t>半2段つかみ10段保証</t>
  </si>
  <si>
    <t>1～10日</t>
  </si>
  <si>
    <t>ln_ink1134</t>
  </si>
  <si>
    <t>電話orライン１(LINEver)（複数）</t>
  </si>
  <si>
    <t>50歳以上あなたはどちらのタイプ</t>
  </si>
  <si>
    <t>11～20日</t>
  </si>
  <si>
    <t>ic4206</t>
  </si>
  <si>
    <t>求人風（高宮菜々子）</t>
  </si>
  <si>
    <t>「出会い不足解消に〇〇」</t>
  </si>
  <si>
    <t>21～31日</t>
  </si>
  <si>
    <t>ic4207</t>
  </si>
  <si>
    <t>ic4208</t>
  </si>
  <si>
    <t>いろいろな疑問版（藤井レイラ）</t>
  </si>
  <si>
    <t>登録すればわかります</t>
  </si>
  <si>
    <t>スポーツ報知関西　1回目</t>
  </si>
  <si>
    <t>4C終面雑報</t>
  </si>
  <si>
    <t>1月06日(月)</t>
  </si>
  <si>
    <t>ln_ink1135</t>
  </si>
  <si>
    <t>タイプ問いかけ版(LINEver)（複数）</t>
  </si>
  <si>
    <t>出会い求める50代以上</t>
  </si>
  <si>
    <t>スポーツ報知関西　2回目</t>
  </si>
  <si>
    <t>1月07日(火)</t>
  </si>
  <si>
    <t>ic4209</t>
  </si>
  <si>
    <t>旧デイリー版（晶エリー）</t>
  </si>
  <si>
    <t>スポーツ報知関西　3回目</t>
  </si>
  <si>
    <t>1月08日(水)</t>
  </si>
  <si>
    <t>ic4210</t>
  </si>
  <si>
    <t>スポーツ報知関西　4回目</t>
  </si>
  <si>
    <t>ln_ink1136</t>
  </si>
  <si>
    <t>密会版(LINEver)（晶エリー）</t>
  </si>
  <si>
    <t>ほぼ初体験</t>
  </si>
  <si>
    <t>スポーツ報知関西　5回目</t>
  </si>
  <si>
    <t>1月10日(金)</t>
  </si>
  <si>
    <t>ic4211</t>
  </si>
  <si>
    <t>登録すれば恋が始まる（高宮菜々子）</t>
  </si>
  <si>
    <t>60歳以上の男性パートナー探し</t>
  </si>
  <si>
    <t>スポーツ報知関西　6回目</t>
  </si>
  <si>
    <t>1月12日(日)</t>
  </si>
  <si>
    <t>ic4212</t>
  </si>
  <si>
    <t>男性募集版（高宮菜々子）</t>
  </si>
  <si>
    <t>50代以上の男性大募集</t>
  </si>
  <si>
    <t>スポーツ報知関西　7回目</t>
  </si>
  <si>
    <t>1月13日(月)</t>
  </si>
  <si>
    <t>ln_ink1137</t>
  </si>
  <si>
    <t>スポーツ報知関西　8回目</t>
  </si>
  <si>
    <t>ic4213</t>
  </si>
  <si>
    <t>再婚&amp;理解者版（藤井レイラ）</t>
  </si>
  <si>
    <t>再婚&amp;理解者</t>
  </si>
  <si>
    <t>スポーツ報知関西　9回目</t>
  </si>
  <si>
    <t>ic4214</t>
  </si>
  <si>
    <t>スポーツ報知関西　10回目</t>
  </si>
  <si>
    <t>ln_ink1138</t>
  </si>
  <si>
    <t>女優大版１(LINEver)（藤井レイラ）</t>
  </si>
  <si>
    <t>出会い探しは</t>
  </si>
  <si>
    <t>スポーツ報知関西　11回目</t>
  </si>
  <si>
    <t>ic4215</t>
  </si>
  <si>
    <t>スポーツ報知関西　12回目</t>
  </si>
  <si>
    <t>ic4216</t>
  </si>
  <si>
    <t>スポーツ報知関西　13回目</t>
  </si>
  <si>
    <t>ic4217</t>
  </si>
  <si>
    <t>共通</t>
  </si>
  <si>
    <t>ic4218</t>
  </si>
  <si>
    <t>今からできる版（フリー女性①）</t>
  </si>
  <si>
    <t>私とHしない？</t>
  </si>
  <si>
    <t>アダルト面4C大雑4～5回</t>
  </si>
  <si>
    <t>ln_ink1139</t>
  </si>
  <si>
    <t>寂しい女たち版(LINEver)（フリー女性②）</t>
  </si>
  <si>
    <t>私じゃダメですか</t>
  </si>
  <si>
    <t>1月17日(金)</t>
  </si>
  <si>
    <t>ic4219</t>
  </si>
  <si>
    <t>豹変熟女（フリー女性⑯）</t>
  </si>
  <si>
    <t>本気でしたい女性たち</t>
  </si>
  <si>
    <t>lp01</t>
  </si>
  <si>
    <t>ic4220</t>
  </si>
  <si>
    <t>ic4221</t>
  </si>
  <si>
    <t>寂しい女たち版（フリー女性⑧）</t>
  </si>
  <si>
    <t>アダルト面4C全3段</t>
  </si>
  <si>
    <t>1月27日(月)</t>
  </si>
  <si>
    <t>ic4222</t>
  </si>
  <si>
    <t>ic4223</t>
  </si>
  <si>
    <t>ln_ink1140</t>
  </si>
  <si>
    <t>ヤリもく限定版(LINEver)（晶エリー）</t>
  </si>
  <si>
    <t>真面目な出会いはお断り</t>
  </si>
  <si>
    <t>ic4224</t>
  </si>
  <si>
    <t>青春写メ加工版（藤井レイラ）</t>
  </si>
  <si>
    <t>第二の人生を楽しむなら</t>
  </si>
  <si>
    <t>ic4225</t>
  </si>
  <si>
    <t>2月01日(土)</t>
  </si>
  <si>
    <t>ic4226</t>
  </si>
  <si>
    <t>ic4227</t>
  </si>
  <si>
    <t>ln_ink1141</t>
  </si>
  <si>
    <t>私じゃダメですか尻画像</t>
  </si>
  <si>
    <t>ic4228</t>
  </si>
  <si>
    <t>エロくたっていいじゃない版（高宮菜々子）</t>
  </si>
  <si>
    <t>おじさんだもん</t>
  </si>
  <si>
    <t>ic4229</t>
  </si>
  <si>
    <t>ic4230</t>
  </si>
  <si>
    <t>ic4231</t>
  </si>
  <si>
    <t>1C終面全5段</t>
  </si>
  <si>
    <t>ic4232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</si>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</sst>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2115000</v>
      </c>
      <c r="E6" s="81">
        <v>589</v>
      </c>
      <c r="F6" s="81">
        <v>240</v>
      </c>
      <c r="G6" s="81">
        <v>580</v>
      </c>
      <c r="H6" s="91">
        <v>99</v>
      </c>
      <c r="I6" s="92">
        <v>1</v>
      </c>
      <c r="J6" s="145">
        <f>H6+I6</f>
        <v>100</v>
      </c>
      <c r="K6" s="82">
        <f>IFERROR(J6/G6,"-")</f>
        <v>0.17241379310345</v>
      </c>
      <c r="L6" s="81">
        <v>15</v>
      </c>
      <c r="M6" s="81">
        <v>15</v>
      </c>
      <c r="N6" s="82">
        <f>IFERROR(L6/J6,"-")</f>
        <v>0.15</v>
      </c>
      <c r="O6" s="83">
        <f>IFERROR(D6/J6,"-")</f>
        <v>21150</v>
      </c>
      <c r="P6" s="84">
        <v>12</v>
      </c>
      <c r="Q6" s="82">
        <f>IFERROR(P6/J6,"-")</f>
        <v>0.12</v>
      </c>
      <c r="R6" s="200">
        <v>342000</v>
      </c>
      <c r="S6" s="201">
        <f>IFERROR(R6/J6,"-")</f>
        <v>3420</v>
      </c>
      <c r="T6" s="201">
        <f>IFERROR(R6/P6,"-")</f>
        <v>28500</v>
      </c>
      <c r="U6" s="195">
        <f>IFERROR(R6-D6,"-")</f>
        <v>-1773000</v>
      </c>
      <c r="V6" s="85">
        <f>R6/D6</f>
        <v>0.16170212765957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2115000</v>
      </c>
      <c r="E9" s="41">
        <f>SUM(E6:E7)</f>
        <v>589</v>
      </c>
      <c r="F9" s="41">
        <f>SUM(F6:F7)</f>
        <v>240</v>
      </c>
      <c r="G9" s="41">
        <f>SUM(G6:G7)</f>
        <v>580</v>
      </c>
      <c r="H9" s="41">
        <f>SUM(H6:H7)</f>
        <v>99</v>
      </c>
      <c r="I9" s="41">
        <f>SUM(I6:I7)</f>
        <v>1</v>
      </c>
      <c r="J9" s="41">
        <f>SUM(J6:J7)</f>
        <v>100</v>
      </c>
      <c r="K9" s="42">
        <f>IFERROR(J9/G9,"-")</f>
        <v>0.17241379310345</v>
      </c>
      <c r="L9" s="78">
        <f>SUM(L6:L7)</f>
        <v>15</v>
      </c>
      <c r="M9" s="78">
        <f>SUM(M6:M7)</f>
        <v>15</v>
      </c>
      <c r="N9" s="42">
        <f>IFERROR(L9/J9,"-")</f>
        <v>0.15</v>
      </c>
      <c r="O9" s="43">
        <f>IFERROR(D9/J9,"-")</f>
        <v>21150</v>
      </c>
      <c r="P9" s="44">
        <f>SUM(P6:P7)</f>
        <v>12</v>
      </c>
      <c r="Q9" s="42">
        <f>IFERROR(P9/J9,"-")</f>
        <v>0.12</v>
      </c>
      <c r="R9" s="45">
        <f>SUM(R6:R7)</f>
        <v>342000</v>
      </c>
      <c r="S9" s="45">
        <f>IFERROR(R9/J9,"-")</f>
        <v>3420</v>
      </c>
      <c r="T9" s="45">
        <f>IFERROR(R9/P9,"-")</f>
        <v>28500</v>
      </c>
      <c r="U9" s="46">
        <f>SUM(U6:U7)</f>
        <v>-1773000</v>
      </c>
      <c r="V9" s="47">
        <f>IFERROR(R9/D9,"-")</f>
        <v>0.16170212765957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0.067647058823529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10</v>
      </c>
      <c r="L6" s="81">
        <v>0</v>
      </c>
      <c r="M6" s="81">
        <v>41</v>
      </c>
      <c r="N6" s="91">
        <v>4</v>
      </c>
      <c r="O6" s="92">
        <v>0</v>
      </c>
      <c r="P6" s="93">
        <f>N6+O6</f>
        <v>4</v>
      </c>
      <c r="Q6" s="82">
        <f>IFERROR(P6/M6,"-")</f>
        <v>0.097560975609756</v>
      </c>
      <c r="R6" s="81">
        <v>0</v>
      </c>
      <c r="S6" s="81">
        <v>1</v>
      </c>
      <c r="T6" s="82">
        <f>IFERROR(S6/(O6+P6),"-")</f>
        <v>0.25</v>
      </c>
      <c r="U6" s="182">
        <f>IFERROR(J6/SUM(P6:P21),"-")</f>
        <v>14166.666666667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-317000</v>
      </c>
      <c r="AB6" s="85">
        <f>SUM(X6:X21)/SUM(J6:J21)</f>
        <v>0.067647058823529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15</v>
      </c>
      <c r="L7" s="81">
        <v>11</v>
      </c>
      <c r="M7" s="81">
        <v>7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5</v>
      </c>
      <c r="O10" s="92">
        <v>0</v>
      </c>
      <c r="P10" s="93">
        <f>N10+O10</f>
        <v>5</v>
      </c>
      <c r="Q10" s="82" t="str">
        <f>IFERROR(P10/M10,"-")</f>
        <v>-</v>
      </c>
      <c r="R10" s="81">
        <v>0</v>
      </c>
      <c r="S10" s="81">
        <v>2</v>
      </c>
      <c r="T10" s="82">
        <f>IFERROR(S10/(O10+P10),"-")</f>
        <v>0.4</v>
      </c>
      <c r="U10" s="182"/>
      <c r="V10" s="84">
        <v>1</v>
      </c>
      <c r="W10" s="82">
        <f>IF(P10=0,"-",V10/P10)</f>
        <v>0.2</v>
      </c>
      <c r="X10" s="186">
        <v>3000</v>
      </c>
      <c r="Y10" s="187">
        <f>IFERROR(X10/P10,"-")</f>
        <v>600</v>
      </c>
      <c r="Z10" s="187">
        <f>IFERROR(X10/V10,"-")</f>
        <v>3000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3</v>
      </c>
      <c r="BX10" s="127">
        <f>IF(P10=0,"",IF(BW10=0,"",(BW10/P10)))</f>
        <v>0.6</v>
      </c>
      <c r="BY10" s="128">
        <v>1</v>
      </c>
      <c r="BZ10" s="129">
        <f>IFERROR(BY10/BW10,"-")</f>
        <v>0.33333333333333</v>
      </c>
      <c r="CA10" s="130">
        <v>3000</v>
      </c>
      <c r="CB10" s="131">
        <f>IFERROR(CA10/BW10,"-")</f>
        <v>1000</v>
      </c>
      <c r="CC10" s="132">
        <v>1</v>
      </c>
      <c r="CD10" s="132"/>
      <c r="CE10" s="132"/>
      <c r="CF10" s="133">
        <v>1</v>
      </c>
      <c r="CG10" s="134">
        <f>IF(P10=0,"",IF(CF10=0,"",(CF10/P10)))</f>
        <v>0.2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16</v>
      </c>
      <c r="L11" s="81">
        <v>11</v>
      </c>
      <c r="M11" s="81">
        <v>2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2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10</v>
      </c>
      <c r="L14" s="81">
        <v>0</v>
      </c>
      <c r="M14" s="81">
        <v>21</v>
      </c>
      <c r="N14" s="91">
        <v>2</v>
      </c>
      <c r="O14" s="92">
        <v>0</v>
      </c>
      <c r="P14" s="93">
        <f>N14+O14</f>
        <v>2</v>
      </c>
      <c r="Q14" s="82">
        <f>IFERROR(P14/M14,"-")</f>
        <v>0.095238095238095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33</v>
      </c>
      <c r="L15" s="81">
        <v>17</v>
      </c>
      <c r="M15" s="81">
        <v>20</v>
      </c>
      <c r="N15" s="91">
        <v>1</v>
      </c>
      <c r="O15" s="92">
        <v>0</v>
      </c>
      <c r="P15" s="93">
        <f>N15+O15</f>
        <v>1</v>
      </c>
      <c r="Q15" s="82">
        <f>IFERROR(P15/M15,"-")</f>
        <v>0.05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8</v>
      </c>
      <c r="L17" s="81">
        <v>7</v>
      </c>
      <c r="M17" s="81">
        <v>2</v>
      </c>
      <c r="N17" s="91">
        <v>1</v>
      </c>
      <c r="O17" s="92">
        <v>0</v>
      </c>
      <c r="P17" s="93">
        <f>N17+O17</f>
        <v>1</v>
      </c>
      <c r="Q17" s="82">
        <f>IFERROR(P17/M17,"-")</f>
        <v>0.5</v>
      </c>
      <c r="R17" s="81">
        <v>0</v>
      </c>
      <c r="S17" s="81">
        <v>1</v>
      </c>
      <c r="T17" s="82">
        <f>IFERROR(S17/(O17+P17),"-")</f>
        <v>1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10</v>
      </c>
      <c r="O18" s="92">
        <v>0</v>
      </c>
      <c r="P18" s="93">
        <f>N18+O18</f>
        <v>10</v>
      </c>
      <c r="Q18" s="82" t="str">
        <f>IFERROR(P18/M18,"-")</f>
        <v>-</v>
      </c>
      <c r="R18" s="81">
        <v>0</v>
      </c>
      <c r="S18" s="81">
        <v>2</v>
      </c>
      <c r="T18" s="82">
        <f>IFERROR(S18/(O18+P18),"-")</f>
        <v>0.2</v>
      </c>
      <c r="U18" s="182"/>
      <c r="V18" s="84">
        <v>1</v>
      </c>
      <c r="W18" s="82">
        <f>IF(P18=0,"-",V18/P18)</f>
        <v>0.1</v>
      </c>
      <c r="X18" s="186">
        <v>20000</v>
      </c>
      <c r="Y18" s="187">
        <f>IFERROR(X18/P18,"-")</f>
        <v>2000</v>
      </c>
      <c r="Z18" s="187">
        <f>IFERROR(X18/V18,"-")</f>
        <v>20000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7</v>
      </c>
      <c r="BX18" s="127">
        <f>IF(P18=0,"",IF(BW18=0,"",(BW18/P18)))</f>
        <v>0.7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</v>
      </c>
      <c r="CH18" s="135">
        <v>1</v>
      </c>
      <c r="CI18" s="136">
        <f>IFERROR(CH18/CF18,"-")</f>
        <v>1</v>
      </c>
      <c r="CJ18" s="137">
        <v>20000</v>
      </c>
      <c r="CK18" s="138">
        <f>IFERROR(CJ18/CF18,"-")</f>
        <v>20000</v>
      </c>
      <c r="CL18" s="139"/>
      <c r="CM18" s="139">
        <v>1</v>
      </c>
      <c r="CN18" s="139"/>
      <c r="CO18" s="140">
        <v>1</v>
      </c>
      <c r="CP18" s="141">
        <v>20000</v>
      </c>
      <c r="CQ18" s="141">
        <v>20000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68</v>
      </c>
      <c r="G19" s="203"/>
      <c r="H19" s="90"/>
      <c r="I19" s="90"/>
      <c r="J19" s="188"/>
      <c r="K19" s="81">
        <v>33</v>
      </c>
      <c r="L19" s="81">
        <v>13</v>
      </c>
      <c r="M19" s="81">
        <v>2</v>
      </c>
      <c r="N19" s="91">
        <v>1</v>
      </c>
      <c r="O19" s="92">
        <v>0</v>
      </c>
      <c r="P19" s="93">
        <f>N19+O19</f>
        <v>1</v>
      </c>
      <c r="Q19" s="82">
        <f>IFERROR(P19/M19,"-")</f>
        <v>0.5</v>
      </c>
      <c r="R19" s="81">
        <v>0</v>
      </c>
      <c r="S19" s="81">
        <v>1</v>
      </c>
      <c r="T19" s="82">
        <f>IFERROR(S19/(O19+P19),"-")</f>
        <v>1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68</v>
      </c>
      <c r="G21" s="203"/>
      <c r="H21" s="90"/>
      <c r="I21" s="90"/>
      <c r="J21" s="188"/>
      <c r="K21" s="81">
        <v>8</v>
      </c>
      <c r="L21" s="81">
        <v>5</v>
      </c>
      <c r="M21" s="81">
        <v>7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93</v>
      </c>
      <c r="C22" s="203"/>
      <c r="D22" s="203" t="s">
        <v>94</v>
      </c>
      <c r="E22" s="203" t="s">
        <v>95</v>
      </c>
      <c r="F22" s="203" t="s">
        <v>96</v>
      </c>
      <c r="G22" s="203" t="s">
        <v>97</v>
      </c>
      <c r="H22" s="90" t="s">
        <v>98</v>
      </c>
      <c r="I22" s="90" t="s">
        <v>99</v>
      </c>
      <c r="J22" s="188">
        <v>225000</v>
      </c>
      <c r="K22" s="81">
        <v>1</v>
      </c>
      <c r="L22" s="81">
        <v>0</v>
      </c>
      <c r="M22" s="81">
        <v>0</v>
      </c>
      <c r="N22" s="91">
        <v>1</v>
      </c>
      <c r="O22" s="92">
        <v>0</v>
      </c>
      <c r="P22" s="93">
        <f>N22+O22</f>
        <v>1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25000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-225000</v>
      </c>
      <c r="AB22" s="85">
        <f>SUM(X22:X27)/SUM(J22:J27)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100</v>
      </c>
      <c r="C23" s="203"/>
      <c r="D23" s="203" t="s">
        <v>101</v>
      </c>
      <c r="E23" s="203" t="s">
        <v>102</v>
      </c>
      <c r="F23" s="203" t="s">
        <v>75</v>
      </c>
      <c r="G23" s="203"/>
      <c r="H23" s="90" t="s">
        <v>98</v>
      </c>
      <c r="I23" s="90"/>
      <c r="J23" s="188"/>
      <c r="K23" s="81">
        <v>0</v>
      </c>
      <c r="L23" s="81">
        <v>0</v>
      </c>
      <c r="M23" s="81">
        <v>0</v>
      </c>
      <c r="N23" s="91">
        <v>1</v>
      </c>
      <c r="O23" s="92">
        <v>0</v>
      </c>
      <c r="P23" s="93">
        <f>N23+O23</f>
        <v>1</v>
      </c>
      <c r="Q23" s="82" t="str">
        <f>IFERROR(P23/M23,"-")</f>
        <v>-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103</v>
      </c>
      <c r="C24" s="203"/>
      <c r="D24" s="203" t="s">
        <v>104</v>
      </c>
      <c r="E24" s="203" t="s">
        <v>89</v>
      </c>
      <c r="F24" s="203" t="s">
        <v>96</v>
      </c>
      <c r="G24" s="203"/>
      <c r="H24" s="90" t="s">
        <v>98</v>
      </c>
      <c r="I24" s="90"/>
      <c r="J24" s="188"/>
      <c r="K24" s="81">
        <v>8</v>
      </c>
      <c r="L24" s="81">
        <v>0</v>
      </c>
      <c r="M24" s="81">
        <v>0</v>
      </c>
      <c r="N24" s="91">
        <v>3</v>
      </c>
      <c r="O24" s="92">
        <v>0</v>
      </c>
      <c r="P24" s="93">
        <f>N24+O24</f>
        <v>3</v>
      </c>
      <c r="Q24" s="82" t="str">
        <f>IFERROR(P24/M24,"-")</f>
        <v>-</v>
      </c>
      <c r="R24" s="81">
        <v>0</v>
      </c>
      <c r="S24" s="81">
        <v>1</v>
      </c>
      <c r="T24" s="82">
        <f>IFERROR(S24/(O24+P24),"-")</f>
        <v>0.33333333333333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2</v>
      </c>
      <c r="BX24" s="127">
        <f>IF(P24=0,"",IF(BW24=0,"",(BW24/P24)))</f>
        <v>0.66666666666667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0.33333333333333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105</v>
      </c>
      <c r="C25" s="203"/>
      <c r="D25" s="203" t="s">
        <v>106</v>
      </c>
      <c r="E25" s="203" t="s">
        <v>107</v>
      </c>
      <c r="F25" s="203" t="s">
        <v>75</v>
      </c>
      <c r="G25" s="203"/>
      <c r="H25" s="90" t="s">
        <v>98</v>
      </c>
      <c r="I25" s="90"/>
      <c r="J25" s="188"/>
      <c r="K25" s="81">
        <v>0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109</v>
      </c>
      <c r="E26" s="203" t="s">
        <v>110</v>
      </c>
      <c r="F26" s="203" t="s">
        <v>63</v>
      </c>
      <c r="G26" s="203"/>
      <c r="H26" s="90" t="s">
        <v>98</v>
      </c>
      <c r="I26" s="90"/>
      <c r="J26" s="188"/>
      <c r="K26" s="81">
        <v>4</v>
      </c>
      <c r="L26" s="81">
        <v>0</v>
      </c>
      <c r="M26" s="81">
        <v>20</v>
      </c>
      <c r="N26" s="91">
        <v>1</v>
      </c>
      <c r="O26" s="92">
        <v>0</v>
      </c>
      <c r="P26" s="93">
        <f>N26+O26</f>
        <v>1</v>
      </c>
      <c r="Q26" s="82">
        <f>IFERROR(P26/M26,"-")</f>
        <v>0.05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111</v>
      </c>
      <c r="C27" s="203"/>
      <c r="D27" s="203" t="s">
        <v>112</v>
      </c>
      <c r="E27" s="203" t="s">
        <v>112</v>
      </c>
      <c r="F27" s="203" t="s">
        <v>68</v>
      </c>
      <c r="G27" s="203"/>
      <c r="H27" s="90"/>
      <c r="I27" s="90"/>
      <c r="J27" s="188"/>
      <c r="K27" s="81">
        <v>74</v>
      </c>
      <c r="L27" s="81">
        <v>34</v>
      </c>
      <c r="M27" s="81">
        <v>50</v>
      </c>
      <c r="N27" s="91">
        <v>3</v>
      </c>
      <c r="O27" s="92">
        <v>0</v>
      </c>
      <c r="P27" s="93">
        <f>N27+O27</f>
        <v>3</v>
      </c>
      <c r="Q27" s="82">
        <f>IFERROR(P27/M27,"-")</f>
        <v>0.06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2</v>
      </c>
      <c r="CG27" s="134">
        <f>IF(P27=0,"",IF(CF27=0,"",(CF27/P27)))</f>
        <v>0.66666666666667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0.34042553191489</v>
      </c>
      <c r="B28" s="203" t="s">
        <v>113</v>
      </c>
      <c r="C28" s="203"/>
      <c r="D28" s="203" t="s">
        <v>94</v>
      </c>
      <c r="E28" s="203" t="s">
        <v>95</v>
      </c>
      <c r="F28" s="203" t="s">
        <v>114</v>
      </c>
      <c r="G28" s="203" t="s">
        <v>115</v>
      </c>
      <c r="H28" s="90" t="s">
        <v>116</v>
      </c>
      <c r="I28" s="90" t="s">
        <v>117</v>
      </c>
      <c r="J28" s="188">
        <v>470000</v>
      </c>
      <c r="K28" s="81">
        <v>6</v>
      </c>
      <c r="L28" s="81">
        <v>0</v>
      </c>
      <c r="M28" s="81">
        <v>40</v>
      </c>
      <c r="N28" s="91">
        <v>2</v>
      </c>
      <c r="O28" s="92">
        <v>0</v>
      </c>
      <c r="P28" s="93">
        <f>N28+O28</f>
        <v>2</v>
      </c>
      <c r="Q28" s="82">
        <f>IFERROR(P28/M28,"-")</f>
        <v>0.05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33571.428571429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-310000</v>
      </c>
      <c r="AB28" s="85">
        <f>SUM(X28:X32)/SUM(J28:J32)</f>
        <v>0.34042553191489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119</v>
      </c>
      <c r="E29" s="203" t="s">
        <v>120</v>
      </c>
      <c r="F29" s="203" t="s">
        <v>75</v>
      </c>
      <c r="G29" s="203"/>
      <c r="H29" s="90" t="s">
        <v>116</v>
      </c>
      <c r="I29" s="90" t="s">
        <v>121</v>
      </c>
      <c r="J29" s="188"/>
      <c r="K29" s="81">
        <v>0</v>
      </c>
      <c r="L29" s="81">
        <v>0</v>
      </c>
      <c r="M29" s="81">
        <v>0</v>
      </c>
      <c r="N29" s="91">
        <v>0</v>
      </c>
      <c r="O29" s="92">
        <v>0</v>
      </c>
      <c r="P29" s="93">
        <f>N29+O29</f>
        <v>0</v>
      </c>
      <c r="Q29" s="82" t="str">
        <f>IFERROR(P29/M29,"-")</f>
        <v>-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122</v>
      </c>
      <c r="C30" s="203"/>
      <c r="D30" s="203" t="s">
        <v>104</v>
      </c>
      <c r="E30" s="203" t="s">
        <v>89</v>
      </c>
      <c r="F30" s="203" t="s">
        <v>96</v>
      </c>
      <c r="G30" s="203"/>
      <c r="H30" s="90" t="s">
        <v>116</v>
      </c>
      <c r="I30" s="90" t="s">
        <v>123</v>
      </c>
      <c r="J30" s="188"/>
      <c r="K30" s="81">
        <v>7</v>
      </c>
      <c r="L30" s="81">
        <v>0</v>
      </c>
      <c r="M30" s="81">
        <v>0</v>
      </c>
      <c r="N30" s="91">
        <v>3</v>
      </c>
      <c r="O30" s="92">
        <v>0</v>
      </c>
      <c r="P30" s="93">
        <f>N30+O30</f>
        <v>3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0.66666666666667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125</v>
      </c>
      <c r="E31" s="203" t="s">
        <v>74</v>
      </c>
      <c r="F31" s="203" t="s">
        <v>75</v>
      </c>
      <c r="G31" s="203"/>
      <c r="H31" s="90" t="s">
        <v>116</v>
      </c>
      <c r="I31" s="90" t="s">
        <v>126</v>
      </c>
      <c r="J31" s="188"/>
      <c r="K31" s="81">
        <v>0</v>
      </c>
      <c r="L31" s="81">
        <v>0</v>
      </c>
      <c r="M31" s="81">
        <v>0</v>
      </c>
      <c r="N31" s="91">
        <v>7</v>
      </c>
      <c r="O31" s="92">
        <v>0</v>
      </c>
      <c r="P31" s="93">
        <f>N31+O31</f>
        <v>7</v>
      </c>
      <c r="Q31" s="82" t="str">
        <f>IFERROR(P31/M31,"-")</f>
        <v>-</v>
      </c>
      <c r="R31" s="81">
        <v>1</v>
      </c>
      <c r="S31" s="81">
        <v>1</v>
      </c>
      <c r="T31" s="82">
        <f>IFERROR(S31/(O31+P31),"-")</f>
        <v>0.14285714285714</v>
      </c>
      <c r="U31" s="182"/>
      <c r="V31" s="84">
        <v>1</v>
      </c>
      <c r="W31" s="82">
        <f>IF(P31=0,"-",V31/P31)</f>
        <v>0.14285714285714</v>
      </c>
      <c r="X31" s="186">
        <v>160000</v>
      </c>
      <c r="Y31" s="187">
        <f>IFERROR(X31/P31,"-")</f>
        <v>22857.142857143</v>
      </c>
      <c r="Z31" s="187">
        <f>IFERROR(X31/V31,"-")</f>
        <v>160000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0.14285714285714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3</v>
      </c>
      <c r="BF31" s="113">
        <f>IF(P31=0,"",IF(BE31=0,"",(BE31/P31)))</f>
        <v>0.42857142857143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2</v>
      </c>
      <c r="BX31" s="127">
        <f>IF(P31=0,"",IF(BW31=0,"",(BW31/P31)))</f>
        <v>0.28571428571429</v>
      </c>
      <c r="BY31" s="128">
        <v>1</v>
      </c>
      <c r="BZ31" s="129">
        <f>IFERROR(BY31/BW31,"-")</f>
        <v>0.5</v>
      </c>
      <c r="CA31" s="130">
        <v>220000</v>
      </c>
      <c r="CB31" s="131">
        <f>IFERROR(CA31/BW31,"-")</f>
        <v>110000</v>
      </c>
      <c r="CC31" s="132"/>
      <c r="CD31" s="132"/>
      <c r="CE31" s="132">
        <v>1</v>
      </c>
      <c r="CF31" s="133">
        <v>1</v>
      </c>
      <c r="CG31" s="134">
        <f>IF(P31=0,"",IF(CF31=0,"",(CF31/P31)))</f>
        <v>0.14285714285714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1</v>
      </c>
      <c r="CP31" s="141">
        <v>160000</v>
      </c>
      <c r="CQ31" s="141">
        <v>220000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127</v>
      </c>
      <c r="C32" s="203"/>
      <c r="D32" s="203" t="s">
        <v>112</v>
      </c>
      <c r="E32" s="203" t="s">
        <v>112</v>
      </c>
      <c r="F32" s="203" t="s">
        <v>68</v>
      </c>
      <c r="G32" s="203"/>
      <c r="H32" s="90"/>
      <c r="I32" s="90"/>
      <c r="J32" s="188"/>
      <c r="K32" s="81">
        <v>108</v>
      </c>
      <c r="L32" s="81">
        <v>27</v>
      </c>
      <c r="M32" s="81">
        <v>11</v>
      </c>
      <c r="N32" s="91">
        <v>2</v>
      </c>
      <c r="O32" s="92">
        <v>0</v>
      </c>
      <c r="P32" s="93">
        <f>N32+O32</f>
        <v>2</v>
      </c>
      <c r="Q32" s="82">
        <f>IFERROR(P32/M32,"-")</f>
        <v>0.18181818181818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1</v>
      </c>
      <c r="W32" s="82">
        <f>IF(P32=0,"-",V32/P32)</f>
        <v>0.5</v>
      </c>
      <c r="X32" s="186">
        <v>0</v>
      </c>
      <c r="Y32" s="187">
        <f>IFERROR(X32/P32,"-")</f>
        <v>0</v>
      </c>
      <c r="Z32" s="187">
        <f>IFERROR(X32/V32,"-")</f>
        <v>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>
        <v>1</v>
      </c>
      <c r="CI32" s="136">
        <f>IFERROR(CH32/CF32,"-")</f>
        <v>1</v>
      </c>
      <c r="CJ32" s="137">
        <v>3000</v>
      </c>
      <c r="CK32" s="138">
        <f>IFERROR(CJ32/CF32,"-")</f>
        <v>3000</v>
      </c>
      <c r="CL32" s="139">
        <v>1</v>
      </c>
      <c r="CM32" s="139"/>
      <c r="CN32" s="139"/>
      <c r="CO32" s="140">
        <v>1</v>
      </c>
      <c r="CP32" s="141">
        <v>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0.075</v>
      </c>
      <c r="B33" s="203" t="s">
        <v>128</v>
      </c>
      <c r="C33" s="203"/>
      <c r="D33" s="203" t="s">
        <v>94</v>
      </c>
      <c r="E33" s="203" t="s">
        <v>95</v>
      </c>
      <c r="F33" s="203" t="s">
        <v>96</v>
      </c>
      <c r="G33" s="203" t="s">
        <v>129</v>
      </c>
      <c r="H33" s="90" t="s">
        <v>130</v>
      </c>
      <c r="I33" s="90" t="s">
        <v>131</v>
      </c>
      <c r="J33" s="188">
        <v>240000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IFERROR(J33/SUM(P33:P42),"-")</f>
        <v>26666.666666667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SUM(X33:X42)-SUM(J33:J42)</f>
        <v>-222000</v>
      </c>
      <c r="AB33" s="85">
        <f>SUM(X33:X42)/SUM(J33:J42)</f>
        <v>0.075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133</v>
      </c>
      <c r="E34" s="203" t="s">
        <v>134</v>
      </c>
      <c r="F34" s="203" t="s">
        <v>96</v>
      </c>
      <c r="G34" s="203" t="s">
        <v>135</v>
      </c>
      <c r="H34" s="90" t="s">
        <v>130</v>
      </c>
      <c r="I34" s="90" t="s">
        <v>131</v>
      </c>
      <c r="J34" s="188"/>
      <c r="K34" s="81">
        <v>4</v>
      </c>
      <c r="L34" s="81">
        <v>0</v>
      </c>
      <c r="M34" s="81">
        <v>0</v>
      </c>
      <c r="N34" s="91">
        <v>1</v>
      </c>
      <c r="O34" s="92">
        <v>0</v>
      </c>
      <c r="P34" s="93">
        <f>N34+O34</f>
        <v>1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137</v>
      </c>
      <c r="E35" s="203" t="s">
        <v>138</v>
      </c>
      <c r="F35" s="203" t="s">
        <v>96</v>
      </c>
      <c r="G35" s="203" t="s">
        <v>139</v>
      </c>
      <c r="H35" s="90" t="s">
        <v>130</v>
      </c>
      <c r="I35" s="90" t="s">
        <v>131</v>
      </c>
      <c r="J35" s="188"/>
      <c r="K35" s="81">
        <v>2</v>
      </c>
      <c r="L35" s="81">
        <v>0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141</v>
      </c>
      <c r="E36" s="203" t="s">
        <v>107</v>
      </c>
      <c r="F36" s="203" t="s">
        <v>96</v>
      </c>
      <c r="G36" s="203" t="s">
        <v>142</v>
      </c>
      <c r="H36" s="90" t="s">
        <v>130</v>
      </c>
      <c r="I36" s="90" t="s">
        <v>121</v>
      </c>
      <c r="J36" s="188"/>
      <c r="K36" s="81">
        <v>8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1</v>
      </c>
      <c r="X36" s="186">
        <v>15000</v>
      </c>
      <c r="Y36" s="187">
        <f>IFERROR(X36/P36,"-")</f>
        <v>15000</v>
      </c>
      <c r="Z36" s="187">
        <f>IFERROR(X36/V36,"-")</f>
        <v>15000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1</v>
      </c>
      <c r="CH36" s="135">
        <v>1</v>
      </c>
      <c r="CI36" s="136">
        <f>IFERROR(CH36/CF36,"-")</f>
        <v>1</v>
      </c>
      <c r="CJ36" s="137">
        <v>15000</v>
      </c>
      <c r="CK36" s="138">
        <f>IFERROR(CJ36/CF36,"-")</f>
        <v>15000</v>
      </c>
      <c r="CL36" s="139"/>
      <c r="CM36" s="139"/>
      <c r="CN36" s="139">
        <v>1</v>
      </c>
      <c r="CO36" s="140">
        <v>1</v>
      </c>
      <c r="CP36" s="141">
        <v>15000</v>
      </c>
      <c r="CQ36" s="141">
        <v>15000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143</v>
      </c>
      <c r="C37" s="203"/>
      <c r="D37" s="203" t="s">
        <v>112</v>
      </c>
      <c r="E37" s="203" t="s">
        <v>112</v>
      </c>
      <c r="F37" s="203" t="s">
        <v>68</v>
      </c>
      <c r="G37" s="203" t="s">
        <v>144</v>
      </c>
      <c r="H37" s="90"/>
      <c r="I37" s="90"/>
      <c r="J37" s="188"/>
      <c r="K37" s="81">
        <v>23</v>
      </c>
      <c r="L37" s="81">
        <v>17</v>
      </c>
      <c r="M37" s="81">
        <v>1</v>
      </c>
      <c r="N37" s="91">
        <v>2</v>
      </c>
      <c r="O37" s="92">
        <v>0</v>
      </c>
      <c r="P37" s="93">
        <f>N37+O37</f>
        <v>2</v>
      </c>
      <c r="Q37" s="82">
        <f>IFERROR(P37/M37,"-")</f>
        <v>2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1</v>
      </c>
      <c r="BY37" s="128">
        <v>1</v>
      </c>
      <c r="BZ37" s="129">
        <f>IFERROR(BY37/BW37,"-")</f>
        <v>0.5</v>
      </c>
      <c r="CA37" s="130">
        <v>6000</v>
      </c>
      <c r="CB37" s="131">
        <f>IFERROR(CA37/BW37,"-")</f>
        <v>3000</v>
      </c>
      <c r="CC37" s="132"/>
      <c r="CD37" s="132">
        <v>1</v>
      </c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>
        <v>6000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146</v>
      </c>
      <c r="E38" s="203" t="s">
        <v>120</v>
      </c>
      <c r="F38" s="203" t="s">
        <v>75</v>
      </c>
      <c r="G38" s="203" t="s">
        <v>129</v>
      </c>
      <c r="H38" s="90" t="s">
        <v>130</v>
      </c>
      <c r="I38" s="90" t="s">
        <v>147</v>
      </c>
      <c r="J38" s="188"/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0.5</v>
      </c>
      <c r="X38" s="186">
        <v>3000</v>
      </c>
      <c r="Y38" s="187">
        <f>IFERROR(X38/P38,"-")</f>
        <v>1500</v>
      </c>
      <c r="Z38" s="187">
        <f>IFERROR(X38/V38,"-")</f>
        <v>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>
        <v>1</v>
      </c>
      <c r="BH38" s="114">
        <f>IFERROR(BG38/BE38,"-")</f>
        <v>1</v>
      </c>
      <c r="BI38" s="115">
        <v>3000</v>
      </c>
      <c r="BJ38" s="116">
        <f>IFERROR(BI38/BE38,"-")</f>
        <v>3000</v>
      </c>
      <c r="BK38" s="117">
        <v>1</v>
      </c>
      <c r="BL38" s="117"/>
      <c r="BM38" s="117"/>
      <c r="BN38" s="119">
        <v>1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106</v>
      </c>
      <c r="E39" s="203" t="s">
        <v>107</v>
      </c>
      <c r="F39" s="203" t="s">
        <v>75</v>
      </c>
      <c r="G39" s="203" t="s">
        <v>135</v>
      </c>
      <c r="H39" s="90" t="s">
        <v>130</v>
      </c>
      <c r="I39" s="90" t="s">
        <v>147</v>
      </c>
      <c r="J39" s="188"/>
      <c r="K39" s="81">
        <v>0</v>
      </c>
      <c r="L39" s="81">
        <v>0</v>
      </c>
      <c r="M39" s="81">
        <v>0</v>
      </c>
      <c r="N39" s="91">
        <v>1</v>
      </c>
      <c r="O39" s="92">
        <v>0</v>
      </c>
      <c r="P39" s="93">
        <f>N39+O39</f>
        <v>1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1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149</v>
      </c>
      <c r="C40" s="203"/>
      <c r="D40" s="203" t="s">
        <v>150</v>
      </c>
      <c r="E40" s="203" t="s">
        <v>151</v>
      </c>
      <c r="F40" s="203" t="s">
        <v>75</v>
      </c>
      <c r="G40" s="203" t="s">
        <v>139</v>
      </c>
      <c r="H40" s="90" t="s">
        <v>130</v>
      </c>
      <c r="I40" s="90" t="s">
        <v>147</v>
      </c>
      <c r="J40" s="188"/>
      <c r="K40" s="81">
        <v>0</v>
      </c>
      <c r="L40" s="81">
        <v>0</v>
      </c>
      <c r="M40" s="81">
        <v>0</v>
      </c>
      <c r="N40" s="91">
        <v>0</v>
      </c>
      <c r="O40" s="92">
        <v>0</v>
      </c>
      <c r="P40" s="93">
        <f>N40+O40</f>
        <v>0</v>
      </c>
      <c r="Q40" s="82" t="str">
        <f>IFERROR(P40/M40,"-")</f>
        <v>-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152</v>
      </c>
      <c r="C41" s="203"/>
      <c r="D41" s="203" t="s">
        <v>153</v>
      </c>
      <c r="E41" s="203" t="s">
        <v>134</v>
      </c>
      <c r="F41" s="203" t="s">
        <v>75</v>
      </c>
      <c r="G41" s="203" t="s">
        <v>142</v>
      </c>
      <c r="H41" s="90" t="s">
        <v>130</v>
      </c>
      <c r="I41" s="90" t="s">
        <v>147</v>
      </c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2</v>
      </c>
      <c r="AN41" s="101">
        <f>IF(P41=0,"",IF(AM41=0,"",(AM41/P41)))</f>
        <v>1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154</v>
      </c>
      <c r="C42" s="203"/>
      <c r="D42" s="203" t="s">
        <v>112</v>
      </c>
      <c r="E42" s="203" t="s">
        <v>112</v>
      </c>
      <c r="F42" s="203" t="s">
        <v>68</v>
      </c>
      <c r="G42" s="203" t="s">
        <v>144</v>
      </c>
      <c r="H42" s="90"/>
      <c r="I42" s="90"/>
      <c r="J42" s="188"/>
      <c r="K42" s="81">
        <v>8</v>
      </c>
      <c r="L42" s="81">
        <v>6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155</v>
      </c>
      <c r="C43" s="203"/>
      <c r="D43" s="203" t="s">
        <v>156</v>
      </c>
      <c r="E43" s="203" t="s">
        <v>157</v>
      </c>
      <c r="F43" s="203" t="s">
        <v>114</v>
      </c>
      <c r="G43" s="203" t="s">
        <v>158</v>
      </c>
      <c r="H43" s="90" t="s">
        <v>159</v>
      </c>
      <c r="I43" s="90" t="s">
        <v>160</v>
      </c>
      <c r="J43" s="188">
        <v>260000</v>
      </c>
      <c r="K43" s="81">
        <v>6</v>
      </c>
      <c r="L43" s="81">
        <v>0</v>
      </c>
      <c r="M43" s="81">
        <v>34</v>
      </c>
      <c r="N43" s="91">
        <v>1</v>
      </c>
      <c r="O43" s="92">
        <v>0</v>
      </c>
      <c r="P43" s="93">
        <f>N43+O43</f>
        <v>1</v>
      </c>
      <c r="Q43" s="82">
        <f>IFERROR(P43/M43,"-")</f>
        <v>0.029411764705882</v>
      </c>
      <c r="R43" s="81">
        <v>0</v>
      </c>
      <c r="S43" s="81">
        <v>0</v>
      </c>
      <c r="T43" s="82">
        <f>IFERROR(S43/(O43+P43),"-")</f>
        <v>0</v>
      </c>
      <c r="U43" s="182">
        <f>IFERROR(J43/SUM(P43:P46),"-")</f>
        <v>26000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SUM(X43:X46)-SUM(J43:J46)</f>
        <v>-260000</v>
      </c>
      <c r="AB43" s="85">
        <f>SUM(X43:X46)/SUM(J43:J46)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1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161</v>
      </c>
      <c r="C44" s="203"/>
      <c r="D44" s="203" t="s">
        <v>162</v>
      </c>
      <c r="E44" s="203" t="s">
        <v>163</v>
      </c>
      <c r="F44" s="203" t="s">
        <v>75</v>
      </c>
      <c r="G44" s="203"/>
      <c r="H44" s="90" t="s">
        <v>159</v>
      </c>
      <c r="I44" s="90" t="s">
        <v>164</v>
      </c>
      <c r="J44" s="188"/>
      <c r="K44" s="81">
        <v>0</v>
      </c>
      <c r="L44" s="81">
        <v>0</v>
      </c>
      <c r="M44" s="81">
        <v>0</v>
      </c>
      <c r="N44" s="91">
        <v>6</v>
      </c>
      <c r="O44" s="92">
        <v>0</v>
      </c>
      <c r="P44" s="93">
        <f>N44+O44</f>
        <v>6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0.16666666666667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2</v>
      </c>
      <c r="CG44" s="134">
        <f>IF(P44=0,"",IF(CF44=0,"",(CF44/P44)))</f>
        <v>0.33333333333333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165</v>
      </c>
      <c r="C45" s="203"/>
      <c r="D45" s="203" t="s">
        <v>166</v>
      </c>
      <c r="E45" s="203" t="s">
        <v>167</v>
      </c>
      <c r="F45" s="203" t="s">
        <v>96</v>
      </c>
      <c r="G45" s="203"/>
      <c r="H45" s="90" t="s">
        <v>159</v>
      </c>
      <c r="I45" s="90" t="s">
        <v>168</v>
      </c>
      <c r="J45" s="188"/>
      <c r="K45" s="81">
        <v>2</v>
      </c>
      <c r="L45" s="81">
        <v>0</v>
      </c>
      <c r="M45" s="81">
        <v>0</v>
      </c>
      <c r="N45" s="91">
        <v>1</v>
      </c>
      <c r="O45" s="92">
        <v>0</v>
      </c>
      <c r="P45" s="93">
        <f>N45+O45</f>
        <v>1</v>
      </c>
      <c r="Q45" s="82" t="str">
        <f>IFERROR(P45/M45,"-")</f>
        <v>-</v>
      </c>
      <c r="R45" s="81">
        <v>0</v>
      </c>
      <c r="S45" s="81">
        <v>1</v>
      </c>
      <c r="T45" s="82">
        <f>IFERROR(S45/(O45+P45),"-")</f>
        <v>1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1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169</v>
      </c>
      <c r="C46" s="203"/>
      <c r="D46" s="203" t="s">
        <v>112</v>
      </c>
      <c r="E46" s="203" t="s">
        <v>112</v>
      </c>
      <c r="F46" s="203" t="s">
        <v>68</v>
      </c>
      <c r="G46" s="203"/>
      <c r="H46" s="90"/>
      <c r="I46" s="90"/>
      <c r="J46" s="188"/>
      <c r="K46" s="81">
        <v>40</v>
      </c>
      <c r="L46" s="81">
        <v>23</v>
      </c>
      <c r="M46" s="81">
        <v>7</v>
      </c>
      <c r="N46" s="91">
        <v>2</v>
      </c>
      <c r="O46" s="92">
        <v>0</v>
      </c>
      <c r="P46" s="93">
        <f>N46+O46</f>
        <v>2</v>
      </c>
      <c r="Q46" s="82">
        <f>IFERROR(P46/M46,"-")</f>
        <v>0.28571428571429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1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0.01</v>
      </c>
      <c r="B47" s="203" t="s">
        <v>170</v>
      </c>
      <c r="C47" s="203"/>
      <c r="D47" s="203" t="s">
        <v>171</v>
      </c>
      <c r="E47" s="203" t="s">
        <v>172</v>
      </c>
      <c r="F47" s="203" t="s">
        <v>114</v>
      </c>
      <c r="G47" s="203" t="s">
        <v>173</v>
      </c>
      <c r="H47" s="90" t="s">
        <v>174</v>
      </c>
      <c r="I47" s="90" t="s">
        <v>175</v>
      </c>
      <c r="J47" s="188">
        <v>300000</v>
      </c>
      <c r="K47" s="81">
        <v>0</v>
      </c>
      <c r="L47" s="81">
        <v>0</v>
      </c>
      <c r="M47" s="81">
        <v>9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>
        <f>IFERROR(J47/SUM(P47:P60),"-")</f>
        <v>25000</v>
      </c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>
        <f>SUM(X47:X60)-SUM(J47:J60)</f>
        <v>-297000</v>
      </c>
      <c r="AB47" s="85">
        <f>SUM(X47:X60)/SUM(J47:J60)</f>
        <v>0.01</v>
      </c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176</v>
      </c>
      <c r="C48" s="203"/>
      <c r="D48" s="203" t="s">
        <v>177</v>
      </c>
      <c r="E48" s="203" t="s">
        <v>178</v>
      </c>
      <c r="F48" s="203" t="s">
        <v>75</v>
      </c>
      <c r="G48" s="203" t="s">
        <v>179</v>
      </c>
      <c r="H48" s="90" t="s">
        <v>174</v>
      </c>
      <c r="I48" s="90" t="s">
        <v>180</v>
      </c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181</v>
      </c>
      <c r="C49" s="203"/>
      <c r="D49" s="203" t="s">
        <v>182</v>
      </c>
      <c r="E49" s="203" t="s">
        <v>89</v>
      </c>
      <c r="F49" s="203" t="s">
        <v>96</v>
      </c>
      <c r="G49" s="203" t="s">
        <v>183</v>
      </c>
      <c r="H49" s="90" t="s">
        <v>174</v>
      </c>
      <c r="I49" s="90" t="s">
        <v>184</v>
      </c>
      <c r="J49" s="188"/>
      <c r="K49" s="81">
        <v>1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1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185</v>
      </c>
      <c r="C50" s="203"/>
      <c r="D50" s="203" t="s">
        <v>141</v>
      </c>
      <c r="E50" s="203" t="s">
        <v>107</v>
      </c>
      <c r="F50" s="203" t="s">
        <v>114</v>
      </c>
      <c r="G50" s="203" t="s">
        <v>186</v>
      </c>
      <c r="H50" s="90" t="s">
        <v>174</v>
      </c>
      <c r="I50" s="90" t="s">
        <v>117</v>
      </c>
      <c r="J50" s="188"/>
      <c r="K50" s="81">
        <v>0</v>
      </c>
      <c r="L50" s="81">
        <v>0</v>
      </c>
      <c r="M50" s="81">
        <v>5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187</v>
      </c>
      <c r="C51" s="203"/>
      <c r="D51" s="203" t="s">
        <v>188</v>
      </c>
      <c r="E51" s="203" t="s">
        <v>189</v>
      </c>
      <c r="F51" s="203" t="s">
        <v>75</v>
      </c>
      <c r="G51" s="203" t="s">
        <v>190</v>
      </c>
      <c r="H51" s="90" t="s">
        <v>174</v>
      </c>
      <c r="I51" s="90" t="s">
        <v>191</v>
      </c>
      <c r="J51" s="188"/>
      <c r="K51" s="81">
        <v>0</v>
      </c>
      <c r="L51" s="81">
        <v>0</v>
      </c>
      <c r="M51" s="81">
        <v>0</v>
      </c>
      <c r="N51" s="91">
        <v>1</v>
      </c>
      <c r="O51" s="92">
        <v>0</v>
      </c>
      <c r="P51" s="93">
        <f>N51+O51</f>
        <v>1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192</v>
      </c>
      <c r="C52" s="203"/>
      <c r="D52" s="203" t="s">
        <v>193</v>
      </c>
      <c r="E52" s="203" t="s">
        <v>194</v>
      </c>
      <c r="F52" s="203" t="s">
        <v>96</v>
      </c>
      <c r="G52" s="203" t="s">
        <v>195</v>
      </c>
      <c r="H52" s="90" t="s">
        <v>174</v>
      </c>
      <c r="I52" s="204" t="s">
        <v>196</v>
      </c>
      <c r="J52" s="188"/>
      <c r="K52" s="81">
        <v>5</v>
      </c>
      <c r="L52" s="81">
        <v>0</v>
      </c>
      <c r="M52" s="81">
        <v>0</v>
      </c>
      <c r="N52" s="91">
        <v>2</v>
      </c>
      <c r="O52" s="92">
        <v>0</v>
      </c>
      <c r="P52" s="93">
        <f>N52+O52</f>
        <v>2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197</v>
      </c>
      <c r="C53" s="203"/>
      <c r="D53" s="203" t="s">
        <v>198</v>
      </c>
      <c r="E53" s="203" t="s">
        <v>199</v>
      </c>
      <c r="F53" s="203" t="s">
        <v>114</v>
      </c>
      <c r="G53" s="203" t="s">
        <v>200</v>
      </c>
      <c r="H53" s="90" t="s">
        <v>174</v>
      </c>
      <c r="I53" s="90" t="s">
        <v>201</v>
      </c>
      <c r="J53" s="188"/>
      <c r="K53" s="81">
        <v>2</v>
      </c>
      <c r="L53" s="81">
        <v>0</v>
      </c>
      <c r="M53" s="81">
        <v>13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202</v>
      </c>
      <c r="C54" s="203"/>
      <c r="D54" s="203" t="s">
        <v>188</v>
      </c>
      <c r="E54" s="203" t="s">
        <v>189</v>
      </c>
      <c r="F54" s="203" t="s">
        <v>75</v>
      </c>
      <c r="G54" s="203" t="s">
        <v>203</v>
      </c>
      <c r="H54" s="90" t="s">
        <v>174</v>
      </c>
      <c r="I54" s="90" t="s">
        <v>131</v>
      </c>
      <c r="J54" s="188"/>
      <c r="K54" s="81">
        <v>0</v>
      </c>
      <c r="L54" s="81">
        <v>0</v>
      </c>
      <c r="M54" s="81">
        <v>0</v>
      </c>
      <c r="N54" s="91">
        <v>3</v>
      </c>
      <c r="O54" s="92">
        <v>0</v>
      </c>
      <c r="P54" s="93">
        <f>N54+O54</f>
        <v>3</v>
      </c>
      <c r="Q54" s="82" t="str">
        <f>IFERROR(P54/M54,"-")</f>
        <v>-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0.33333333333333</v>
      </c>
      <c r="X54" s="186">
        <v>3000</v>
      </c>
      <c r="Y54" s="187">
        <f>IFERROR(X54/P54,"-")</f>
        <v>1000</v>
      </c>
      <c r="Z54" s="187">
        <f>IFERROR(X54/V54,"-")</f>
        <v>3000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0.33333333333333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2</v>
      </c>
      <c r="BF54" s="113">
        <f>IF(P54=0,"",IF(BE54=0,"",(BE54/P54)))</f>
        <v>0.66666666666667</v>
      </c>
      <c r="BG54" s="112">
        <v>1</v>
      </c>
      <c r="BH54" s="114">
        <f>IFERROR(BG54/BE54,"-")</f>
        <v>0.5</v>
      </c>
      <c r="BI54" s="115">
        <v>3000</v>
      </c>
      <c r="BJ54" s="116">
        <f>IFERROR(BI54/BE54,"-")</f>
        <v>1500</v>
      </c>
      <c r="BK54" s="117">
        <v>1</v>
      </c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204</v>
      </c>
      <c r="C55" s="203"/>
      <c r="D55" s="203" t="s">
        <v>205</v>
      </c>
      <c r="E55" s="203" t="s">
        <v>206</v>
      </c>
      <c r="F55" s="203" t="s">
        <v>96</v>
      </c>
      <c r="G55" s="203" t="s">
        <v>207</v>
      </c>
      <c r="H55" s="90" t="s">
        <v>174</v>
      </c>
      <c r="I55" s="90"/>
      <c r="J55" s="188"/>
      <c r="K55" s="81">
        <v>3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208</v>
      </c>
      <c r="C56" s="203"/>
      <c r="D56" s="203" t="s">
        <v>141</v>
      </c>
      <c r="E56" s="203" t="s">
        <v>107</v>
      </c>
      <c r="F56" s="203" t="s">
        <v>114</v>
      </c>
      <c r="G56" s="203" t="s">
        <v>209</v>
      </c>
      <c r="H56" s="90" t="s">
        <v>174</v>
      </c>
      <c r="I56" s="90"/>
      <c r="J56" s="188"/>
      <c r="K56" s="81">
        <v>4</v>
      </c>
      <c r="L56" s="81">
        <v>0</v>
      </c>
      <c r="M56" s="81">
        <v>9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210</v>
      </c>
      <c r="C57" s="203"/>
      <c r="D57" s="203" t="s">
        <v>211</v>
      </c>
      <c r="E57" s="203" t="s">
        <v>212</v>
      </c>
      <c r="F57" s="203" t="s">
        <v>75</v>
      </c>
      <c r="G57" s="203" t="s">
        <v>213</v>
      </c>
      <c r="H57" s="90" t="s">
        <v>174</v>
      </c>
      <c r="I57" s="90"/>
      <c r="J57" s="188"/>
      <c r="K57" s="81">
        <v>0</v>
      </c>
      <c r="L57" s="81">
        <v>0</v>
      </c>
      <c r="M57" s="81">
        <v>0</v>
      </c>
      <c r="N57" s="91">
        <v>1</v>
      </c>
      <c r="O57" s="92">
        <v>0</v>
      </c>
      <c r="P57" s="93">
        <f>N57+O57</f>
        <v>1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1</v>
      </c>
      <c r="CG57" s="134">
        <f>IF(P57=0,"",IF(CF57=0,"",(CF57/P57)))</f>
        <v>1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214</v>
      </c>
      <c r="C58" s="203"/>
      <c r="D58" s="203" t="s">
        <v>198</v>
      </c>
      <c r="E58" s="203" t="s">
        <v>199</v>
      </c>
      <c r="F58" s="203" t="s">
        <v>96</v>
      </c>
      <c r="G58" s="203" t="s">
        <v>215</v>
      </c>
      <c r="H58" s="90" t="s">
        <v>174</v>
      </c>
      <c r="I58" s="90"/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216</v>
      </c>
      <c r="C59" s="203"/>
      <c r="D59" s="203" t="s">
        <v>182</v>
      </c>
      <c r="E59" s="203" t="s">
        <v>89</v>
      </c>
      <c r="F59" s="203" t="s">
        <v>114</v>
      </c>
      <c r="G59" s="203" t="s">
        <v>217</v>
      </c>
      <c r="H59" s="90" t="s">
        <v>174</v>
      </c>
      <c r="I59" s="90"/>
      <c r="J59" s="188"/>
      <c r="K59" s="81">
        <v>4</v>
      </c>
      <c r="L59" s="81">
        <v>0</v>
      </c>
      <c r="M59" s="81">
        <v>20</v>
      </c>
      <c r="N59" s="91">
        <v>1</v>
      </c>
      <c r="O59" s="92">
        <v>0</v>
      </c>
      <c r="P59" s="93">
        <f>N59+O59</f>
        <v>1</v>
      </c>
      <c r="Q59" s="82">
        <f>IFERROR(P59/M59,"-")</f>
        <v>0.05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1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218</v>
      </c>
      <c r="C60" s="203"/>
      <c r="D60" s="203" t="s">
        <v>112</v>
      </c>
      <c r="E60" s="203" t="s">
        <v>112</v>
      </c>
      <c r="F60" s="203" t="s">
        <v>68</v>
      </c>
      <c r="G60" s="203" t="s">
        <v>219</v>
      </c>
      <c r="H60" s="90"/>
      <c r="I60" s="90"/>
      <c r="J60" s="188"/>
      <c r="K60" s="81">
        <v>31</v>
      </c>
      <c r="L60" s="81">
        <v>19</v>
      </c>
      <c r="M60" s="81">
        <v>15</v>
      </c>
      <c r="N60" s="91">
        <v>2</v>
      </c>
      <c r="O60" s="92">
        <v>0</v>
      </c>
      <c r="P60" s="93">
        <f>N60+O60</f>
        <v>2</v>
      </c>
      <c r="Q60" s="82">
        <f>IFERROR(P60/M60,"-")</f>
        <v>0.13333333333333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0.5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0.5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0.40769230769231</v>
      </c>
      <c r="B61" s="203" t="s">
        <v>220</v>
      </c>
      <c r="C61" s="203"/>
      <c r="D61" s="203" t="s">
        <v>221</v>
      </c>
      <c r="E61" s="203" t="s">
        <v>222</v>
      </c>
      <c r="F61" s="203" t="s">
        <v>63</v>
      </c>
      <c r="G61" s="203" t="s">
        <v>129</v>
      </c>
      <c r="H61" s="90" t="s">
        <v>223</v>
      </c>
      <c r="I61" s="90" t="s">
        <v>191</v>
      </c>
      <c r="J61" s="188">
        <v>130000</v>
      </c>
      <c r="K61" s="81">
        <v>6</v>
      </c>
      <c r="L61" s="81">
        <v>0</v>
      </c>
      <c r="M61" s="81">
        <v>35</v>
      </c>
      <c r="N61" s="91">
        <v>5</v>
      </c>
      <c r="O61" s="92">
        <v>0</v>
      </c>
      <c r="P61" s="93">
        <f>N61+O61</f>
        <v>5</v>
      </c>
      <c r="Q61" s="82">
        <f>IFERROR(P61/M61,"-")</f>
        <v>0.14285714285714</v>
      </c>
      <c r="R61" s="81">
        <v>2</v>
      </c>
      <c r="S61" s="81">
        <v>2</v>
      </c>
      <c r="T61" s="82">
        <f>IFERROR(S61/(O61+P61),"-")</f>
        <v>0.4</v>
      </c>
      <c r="U61" s="182">
        <f>IFERROR(J61/SUM(P61:P76),"-")</f>
        <v>7647.0588235294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SUM(X61:X76)-SUM(J61:J76)</f>
        <v>-77000</v>
      </c>
      <c r="AB61" s="85">
        <f>SUM(X61:X76)/SUM(J61:J76)</f>
        <v>0.40769230769231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0.4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2</v>
      </c>
      <c r="BO61" s="120">
        <f>IF(P61=0,"",IF(BN61=0,"",(BN61/P61)))</f>
        <v>0.4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0.2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224</v>
      </c>
      <c r="C62" s="203"/>
      <c r="D62" s="203" t="s">
        <v>225</v>
      </c>
      <c r="E62" s="203" t="s">
        <v>226</v>
      </c>
      <c r="F62" s="203" t="s">
        <v>75</v>
      </c>
      <c r="G62" s="203"/>
      <c r="H62" s="90" t="s">
        <v>223</v>
      </c>
      <c r="I62" s="90" t="s">
        <v>227</v>
      </c>
      <c r="J62" s="188"/>
      <c r="K62" s="81">
        <v>0</v>
      </c>
      <c r="L62" s="81">
        <v>0</v>
      </c>
      <c r="M62" s="81">
        <v>0</v>
      </c>
      <c r="N62" s="91">
        <v>2</v>
      </c>
      <c r="O62" s="92">
        <v>0</v>
      </c>
      <c r="P62" s="93">
        <f>N62+O62</f>
        <v>2</v>
      </c>
      <c r="Q62" s="82" t="str">
        <f>IFERROR(P62/M62,"-")</f>
        <v>-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0.5</v>
      </c>
      <c r="X62" s="186">
        <v>6000</v>
      </c>
      <c r="Y62" s="187">
        <f>IFERROR(X62/P62,"-")</f>
        <v>3000</v>
      </c>
      <c r="Z62" s="187">
        <f>IFERROR(X62/V62,"-")</f>
        <v>6000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0.5</v>
      </c>
      <c r="CH62" s="135">
        <v>1</v>
      </c>
      <c r="CI62" s="136">
        <f>IFERROR(CH62/CF62,"-")</f>
        <v>1</v>
      </c>
      <c r="CJ62" s="137">
        <v>15000</v>
      </c>
      <c r="CK62" s="138">
        <f>IFERROR(CJ62/CF62,"-")</f>
        <v>15000</v>
      </c>
      <c r="CL62" s="139"/>
      <c r="CM62" s="139"/>
      <c r="CN62" s="139">
        <v>1</v>
      </c>
      <c r="CO62" s="140">
        <v>1</v>
      </c>
      <c r="CP62" s="141">
        <v>6000</v>
      </c>
      <c r="CQ62" s="141">
        <v>15000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228</v>
      </c>
      <c r="C63" s="203"/>
      <c r="D63" s="203" t="s">
        <v>229</v>
      </c>
      <c r="E63" s="203" t="s">
        <v>230</v>
      </c>
      <c r="F63" s="203" t="s">
        <v>231</v>
      </c>
      <c r="G63" s="203"/>
      <c r="H63" s="90" t="s">
        <v>223</v>
      </c>
      <c r="I63" s="90" t="s">
        <v>123</v>
      </c>
      <c r="J63" s="188"/>
      <c r="K63" s="81">
        <v>3</v>
      </c>
      <c r="L63" s="81">
        <v>0</v>
      </c>
      <c r="M63" s="81">
        <v>27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232</v>
      </c>
      <c r="C64" s="203"/>
      <c r="D64" s="203" t="s">
        <v>112</v>
      </c>
      <c r="E64" s="203" t="s">
        <v>112</v>
      </c>
      <c r="F64" s="203" t="s">
        <v>68</v>
      </c>
      <c r="G64" s="203"/>
      <c r="H64" s="90"/>
      <c r="I64" s="90"/>
      <c r="J64" s="188"/>
      <c r="K64" s="81">
        <v>23</v>
      </c>
      <c r="L64" s="81">
        <v>17</v>
      </c>
      <c r="M64" s="81">
        <v>11</v>
      </c>
      <c r="N64" s="91">
        <v>3</v>
      </c>
      <c r="O64" s="92">
        <v>0</v>
      </c>
      <c r="P64" s="93">
        <f>N64+O64</f>
        <v>3</v>
      </c>
      <c r="Q64" s="82">
        <f>IFERROR(P64/M64,"-")</f>
        <v>0.27272727272727</v>
      </c>
      <c r="R64" s="81">
        <v>1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0.33333333333333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233</v>
      </c>
      <c r="C65" s="203"/>
      <c r="D65" s="203" t="s">
        <v>234</v>
      </c>
      <c r="E65" s="203" t="s">
        <v>226</v>
      </c>
      <c r="F65" s="203" t="s">
        <v>63</v>
      </c>
      <c r="G65" s="203" t="s">
        <v>129</v>
      </c>
      <c r="H65" s="90" t="s">
        <v>235</v>
      </c>
      <c r="I65" s="90" t="s">
        <v>236</v>
      </c>
      <c r="J65" s="188"/>
      <c r="K65" s="81">
        <v>0</v>
      </c>
      <c r="L65" s="81">
        <v>0</v>
      </c>
      <c r="M65" s="81">
        <v>6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237</v>
      </c>
      <c r="C66" s="203"/>
      <c r="D66" s="203" t="s">
        <v>234</v>
      </c>
      <c r="E66" s="203" t="s">
        <v>226</v>
      </c>
      <c r="F66" s="203" t="s">
        <v>68</v>
      </c>
      <c r="G66" s="203"/>
      <c r="H66" s="90"/>
      <c r="I66" s="90"/>
      <c r="J66" s="188"/>
      <c r="K66" s="81">
        <v>1</v>
      </c>
      <c r="L66" s="81">
        <v>1</v>
      </c>
      <c r="M66" s="81">
        <v>1</v>
      </c>
      <c r="N66" s="91">
        <v>1</v>
      </c>
      <c r="O66" s="92">
        <v>0</v>
      </c>
      <c r="P66" s="93">
        <f>N66+O66</f>
        <v>1</v>
      </c>
      <c r="Q66" s="82">
        <f>IFERROR(P66/M66,"-")</f>
        <v>1</v>
      </c>
      <c r="R66" s="81">
        <v>1</v>
      </c>
      <c r="S66" s="81">
        <v>0</v>
      </c>
      <c r="T66" s="82">
        <f>IFERROR(S66/(O66+P66),"-")</f>
        <v>0</v>
      </c>
      <c r="U66" s="182"/>
      <c r="V66" s="84">
        <v>1</v>
      </c>
      <c r="W66" s="82">
        <f>IF(P66=0,"-",V66/P66)</f>
        <v>1</v>
      </c>
      <c r="X66" s="186">
        <v>3000</v>
      </c>
      <c r="Y66" s="187">
        <f>IFERROR(X66/P66,"-")</f>
        <v>3000</v>
      </c>
      <c r="Z66" s="187">
        <f>IFERROR(X66/V66,"-")</f>
        <v>3000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1</v>
      </c>
      <c r="BG66" s="112">
        <v>1</v>
      </c>
      <c r="BH66" s="114">
        <f>IFERROR(BG66/BE66,"-")</f>
        <v>1</v>
      </c>
      <c r="BI66" s="115">
        <v>3000</v>
      </c>
      <c r="BJ66" s="116">
        <f>IFERROR(BI66/BE66,"-")</f>
        <v>3000</v>
      </c>
      <c r="BK66" s="117">
        <v>1</v>
      </c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3000</v>
      </c>
      <c r="CQ66" s="141">
        <v>3000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238</v>
      </c>
      <c r="C67" s="203"/>
      <c r="D67" s="203" t="s">
        <v>221</v>
      </c>
      <c r="E67" s="203" t="s">
        <v>222</v>
      </c>
      <c r="F67" s="203" t="s">
        <v>63</v>
      </c>
      <c r="G67" s="203" t="s">
        <v>135</v>
      </c>
      <c r="H67" s="90" t="s">
        <v>223</v>
      </c>
      <c r="I67" s="90" t="s">
        <v>191</v>
      </c>
      <c r="J67" s="188"/>
      <c r="K67" s="81">
        <v>4</v>
      </c>
      <c r="L67" s="81">
        <v>0</v>
      </c>
      <c r="M67" s="81">
        <v>27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239</v>
      </c>
      <c r="C68" s="203"/>
      <c r="D68" s="203" t="s">
        <v>240</v>
      </c>
      <c r="E68" s="203" t="s">
        <v>241</v>
      </c>
      <c r="F68" s="203" t="s">
        <v>75</v>
      </c>
      <c r="G68" s="203"/>
      <c r="H68" s="90" t="s">
        <v>223</v>
      </c>
      <c r="I68" s="90" t="s">
        <v>227</v>
      </c>
      <c r="J68" s="188"/>
      <c r="K68" s="81">
        <v>0</v>
      </c>
      <c r="L68" s="81">
        <v>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242</v>
      </c>
      <c r="C69" s="203"/>
      <c r="D69" s="203" t="s">
        <v>243</v>
      </c>
      <c r="E69" s="203" t="s">
        <v>244</v>
      </c>
      <c r="F69" s="203" t="s">
        <v>231</v>
      </c>
      <c r="G69" s="203"/>
      <c r="H69" s="90" t="s">
        <v>223</v>
      </c>
      <c r="I69" s="90" t="s">
        <v>123</v>
      </c>
      <c r="J69" s="188"/>
      <c r="K69" s="81">
        <v>1</v>
      </c>
      <c r="L69" s="81">
        <v>0</v>
      </c>
      <c r="M69" s="81">
        <v>9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245</v>
      </c>
      <c r="C70" s="203"/>
      <c r="D70" s="203" t="s">
        <v>229</v>
      </c>
      <c r="E70" s="203" t="s">
        <v>230</v>
      </c>
      <c r="F70" s="203" t="s">
        <v>63</v>
      </c>
      <c r="G70" s="203"/>
      <c r="H70" s="90" t="s">
        <v>223</v>
      </c>
      <c r="I70" s="205" t="s">
        <v>246</v>
      </c>
      <c r="J70" s="188"/>
      <c r="K70" s="81">
        <v>2</v>
      </c>
      <c r="L70" s="81">
        <v>0</v>
      </c>
      <c r="M70" s="81">
        <v>16</v>
      </c>
      <c r="N70" s="91">
        <v>1</v>
      </c>
      <c r="O70" s="92">
        <v>0</v>
      </c>
      <c r="P70" s="93">
        <f>N70+O70</f>
        <v>1</v>
      </c>
      <c r="Q70" s="82">
        <f>IFERROR(P70/M70,"-")</f>
        <v>0.0625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1</v>
      </c>
      <c r="W70" s="82">
        <f>IF(P70=0,"-",V70/P70)</f>
        <v>1</v>
      </c>
      <c r="X70" s="186">
        <v>5000</v>
      </c>
      <c r="Y70" s="187">
        <f>IFERROR(X70/P70,"-")</f>
        <v>5000</v>
      </c>
      <c r="Z70" s="187">
        <f>IFERROR(X70/V70,"-")</f>
        <v>5000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1</v>
      </c>
      <c r="BP70" s="121">
        <v>1</v>
      </c>
      <c r="BQ70" s="122">
        <f>IFERROR(BP70/BN70,"-")</f>
        <v>1</v>
      </c>
      <c r="BR70" s="123">
        <v>5000</v>
      </c>
      <c r="BS70" s="124">
        <f>IFERROR(BR70/BN70,"-")</f>
        <v>5000</v>
      </c>
      <c r="BT70" s="125">
        <v>1</v>
      </c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5000</v>
      </c>
      <c r="CQ70" s="141">
        <v>5000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247</v>
      </c>
      <c r="C71" s="203"/>
      <c r="D71" s="203" t="s">
        <v>112</v>
      </c>
      <c r="E71" s="203" t="s">
        <v>112</v>
      </c>
      <c r="F71" s="203" t="s">
        <v>68</v>
      </c>
      <c r="G71" s="203"/>
      <c r="H71" s="90"/>
      <c r="I71" s="90"/>
      <c r="J71" s="188"/>
      <c r="K71" s="81">
        <v>9</v>
      </c>
      <c r="L71" s="81">
        <v>6</v>
      </c>
      <c r="M71" s="81">
        <v>2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248</v>
      </c>
      <c r="C72" s="203"/>
      <c r="D72" s="203" t="s">
        <v>221</v>
      </c>
      <c r="E72" s="203" t="s">
        <v>222</v>
      </c>
      <c r="F72" s="203" t="s">
        <v>63</v>
      </c>
      <c r="G72" s="203" t="s">
        <v>139</v>
      </c>
      <c r="H72" s="90" t="s">
        <v>223</v>
      </c>
      <c r="I72" s="90" t="s">
        <v>191</v>
      </c>
      <c r="J72" s="188"/>
      <c r="K72" s="81">
        <v>6</v>
      </c>
      <c r="L72" s="81">
        <v>0</v>
      </c>
      <c r="M72" s="81">
        <v>26</v>
      </c>
      <c r="N72" s="91">
        <v>4</v>
      </c>
      <c r="O72" s="92">
        <v>0</v>
      </c>
      <c r="P72" s="93">
        <f>N72+O72</f>
        <v>4</v>
      </c>
      <c r="Q72" s="82">
        <f>IFERROR(P72/M72,"-")</f>
        <v>0.15384615384615</v>
      </c>
      <c r="R72" s="81">
        <v>0</v>
      </c>
      <c r="S72" s="81">
        <v>1</v>
      </c>
      <c r="T72" s="82">
        <f>IFERROR(S72/(O72+P72),"-")</f>
        <v>0.25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2</v>
      </c>
      <c r="AN72" s="101">
        <f>IF(P72=0,"",IF(AM72=0,"",(AM72/P72)))</f>
        <v>0.5</v>
      </c>
      <c r="AO72" s="100"/>
      <c r="AP72" s="102">
        <f>IFERROR(AP72/AM72,"-")</f>
        <v>0</v>
      </c>
      <c r="AQ72" s="103"/>
      <c r="AR72" s="104">
        <f>IFERROR(AQ72/AM72,"-")</f>
        <v>0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249</v>
      </c>
      <c r="C73" s="203"/>
      <c r="D73" s="203" t="s">
        <v>225</v>
      </c>
      <c r="E73" s="203" t="s">
        <v>250</v>
      </c>
      <c r="F73" s="203" t="s">
        <v>75</v>
      </c>
      <c r="G73" s="203"/>
      <c r="H73" s="90" t="s">
        <v>223</v>
      </c>
      <c r="I73" s="90" t="s">
        <v>227</v>
      </c>
      <c r="J73" s="188"/>
      <c r="K73" s="81">
        <v>0</v>
      </c>
      <c r="L73" s="81">
        <v>0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251</v>
      </c>
      <c r="C74" s="203"/>
      <c r="D74" s="203" t="s">
        <v>252</v>
      </c>
      <c r="E74" s="203" t="s">
        <v>253</v>
      </c>
      <c r="F74" s="203" t="s">
        <v>231</v>
      </c>
      <c r="G74" s="203"/>
      <c r="H74" s="90" t="s">
        <v>223</v>
      </c>
      <c r="I74" s="90" t="s">
        <v>123</v>
      </c>
      <c r="J74" s="188"/>
      <c r="K74" s="81">
        <v>0</v>
      </c>
      <c r="L74" s="81">
        <v>0</v>
      </c>
      <c r="M74" s="81">
        <v>16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254</v>
      </c>
      <c r="C75" s="203"/>
      <c r="D75" s="203" t="s">
        <v>229</v>
      </c>
      <c r="E75" s="203" t="s">
        <v>230</v>
      </c>
      <c r="F75" s="203" t="s">
        <v>63</v>
      </c>
      <c r="G75" s="203"/>
      <c r="H75" s="90" t="s">
        <v>223</v>
      </c>
      <c r="I75" s="205" t="s">
        <v>246</v>
      </c>
      <c r="J75" s="188"/>
      <c r="K75" s="81">
        <v>1</v>
      </c>
      <c r="L75" s="81">
        <v>0</v>
      </c>
      <c r="M75" s="81">
        <v>18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255</v>
      </c>
      <c r="C76" s="203"/>
      <c r="D76" s="203" t="s">
        <v>112</v>
      </c>
      <c r="E76" s="203" t="s">
        <v>112</v>
      </c>
      <c r="F76" s="203" t="s">
        <v>68</v>
      </c>
      <c r="G76" s="203"/>
      <c r="H76" s="90"/>
      <c r="I76" s="90"/>
      <c r="J76" s="188"/>
      <c r="K76" s="81">
        <v>23</v>
      </c>
      <c r="L76" s="81">
        <v>9</v>
      </c>
      <c r="M76" s="81">
        <v>2</v>
      </c>
      <c r="N76" s="91">
        <v>1</v>
      </c>
      <c r="O76" s="92">
        <v>0</v>
      </c>
      <c r="P76" s="93">
        <f>N76+O76</f>
        <v>1</v>
      </c>
      <c r="Q76" s="82">
        <f>IFERROR(P76/M76,"-")</f>
        <v>0.5</v>
      </c>
      <c r="R76" s="81">
        <v>1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1</v>
      </c>
      <c r="X76" s="186">
        <v>39000</v>
      </c>
      <c r="Y76" s="187">
        <f>IFERROR(X76/P76,"-")</f>
        <v>39000</v>
      </c>
      <c r="Z76" s="187">
        <f>IFERROR(X76/V76,"-")</f>
        <v>39000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>
        <v>1</v>
      </c>
      <c r="BQ76" s="122">
        <f>IFERROR(BP76/BN76,"-")</f>
        <v>1</v>
      </c>
      <c r="BR76" s="123">
        <v>39000</v>
      </c>
      <c r="BS76" s="124">
        <f>IFERROR(BR76/BN76,"-")</f>
        <v>39000</v>
      </c>
      <c r="BT76" s="125"/>
      <c r="BU76" s="125"/>
      <c r="BV76" s="125">
        <v>1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39000</v>
      </c>
      <c r="CQ76" s="141">
        <v>39000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0.56666666666667</v>
      </c>
      <c r="B77" s="203" t="s">
        <v>256</v>
      </c>
      <c r="C77" s="203"/>
      <c r="D77" s="203" t="s">
        <v>141</v>
      </c>
      <c r="E77" s="203" t="s">
        <v>107</v>
      </c>
      <c r="F77" s="203" t="s">
        <v>231</v>
      </c>
      <c r="G77" s="203" t="s">
        <v>64</v>
      </c>
      <c r="H77" s="90" t="s">
        <v>257</v>
      </c>
      <c r="I77" s="204" t="s">
        <v>196</v>
      </c>
      <c r="J77" s="188">
        <v>150000</v>
      </c>
      <c r="K77" s="81">
        <v>5</v>
      </c>
      <c r="L77" s="81">
        <v>0</v>
      </c>
      <c r="M77" s="81">
        <v>37</v>
      </c>
      <c r="N77" s="91">
        <v>2</v>
      </c>
      <c r="O77" s="92">
        <v>1</v>
      </c>
      <c r="P77" s="93">
        <f>N77+O77</f>
        <v>3</v>
      </c>
      <c r="Q77" s="82">
        <f>IFERROR(P77/M77,"-")</f>
        <v>0.081081081081081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30000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-65000</v>
      </c>
      <c r="AB77" s="85">
        <f>SUM(X77:X78)/SUM(J77:J78)</f>
        <v>0.56666666666667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0.33333333333333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258</v>
      </c>
      <c r="C78" s="203"/>
      <c r="D78" s="203" t="s">
        <v>141</v>
      </c>
      <c r="E78" s="203" t="s">
        <v>107</v>
      </c>
      <c r="F78" s="203" t="s">
        <v>68</v>
      </c>
      <c r="G78" s="203"/>
      <c r="H78" s="90"/>
      <c r="I78" s="90"/>
      <c r="J78" s="188"/>
      <c r="K78" s="81">
        <v>19</v>
      </c>
      <c r="L78" s="81">
        <v>15</v>
      </c>
      <c r="M78" s="81">
        <v>9</v>
      </c>
      <c r="N78" s="91">
        <v>2</v>
      </c>
      <c r="O78" s="92">
        <v>0</v>
      </c>
      <c r="P78" s="93">
        <f>N78+O78</f>
        <v>2</v>
      </c>
      <c r="Q78" s="82">
        <f>IFERROR(P78/M78,"-")</f>
        <v>0.22222222222222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0.5</v>
      </c>
      <c r="X78" s="186">
        <v>85000</v>
      </c>
      <c r="Y78" s="187">
        <f>IFERROR(X78/P78,"-")</f>
        <v>42500</v>
      </c>
      <c r="Z78" s="187">
        <f>IFERROR(X78/V78,"-")</f>
        <v>85000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2</v>
      </c>
      <c r="BX78" s="127">
        <f>IF(P78=0,"",IF(BW78=0,"",(BW78/P78)))</f>
        <v>1</v>
      </c>
      <c r="BY78" s="128">
        <v>1</v>
      </c>
      <c r="BZ78" s="129">
        <f>IFERROR(BY78/BW78,"-")</f>
        <v>0.5</v>
      </c>
      <c r="CA78" s="130">
        <v>95000</v>
      </c>
      <c r="CB78" s="131">
        <f>IFERROR(CA78/BW78,"-")</f>
        <v>47500</v>
      </c>
      <c r="CC78" s="132"/>
      <c r="CD78" s="132"/>
      <c r="CE78" s="132">
        <v>1</v>
      </c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85000</v>
      </c>
      <c r="CQ78" s="141">
        <v>95000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0.16170212765957</v>
      </c>
      <c r="B81" s="39"/>
      <c r="C81" s="39"/>
      <c r="D81" s="39"/>
      <c r="E81" s="39"/>
      <c r="F81" s="39"/>
      <c r="G81" s="40" t="s">
        <v>259</v>
      </c>
      <c r="H81" s="40"/>
      <c r="I81" s="40"/>
      <c r="J81" s="190">
        <f>SUM(J6:J80)</f>
        <v>2115000</v>
      </c>
      <c r="K81" s="41">
        <f>SUM(K6:K80)</f>
        <v>589</v>
      </c>
      <c r="L81" s="41">
        <f>SUM(L6:L80)</f>
        <v>240</v>
      </c>
      <c r="M81" s="41">
        <f>SUM(M6:M80)</f>
        <v>580</v>
      </c>
      <c r="N81" s="41">
        <f>SUM(N6:N80)</f>
        <v>99</v>
      </c>
      <c r="O81" s="41">
        <f>SUM(O6:O80)</f>
        <v>1</v>
      </c>
      <c r="P81" s="41">
        <f>SUM(P6:P80)</f>
        <v>100</v>
      </c>
      <c r="Q81" s="42">
        <f>IFERROR(P81/M81,"-")</f>
        <v>0.17241379310345</v>
      </c>
      <c r="R81" s="78">
        <f>SUM(R6:R80)</f>
        <v>15</v>
      </c>
      <c r="S81" s="78">
        <f>SUM(S6:S80)</f>
        <v>15</v>
      </c>
      <c r="T81" s="42">
        <f>IFERROR(R81/P81,"-")</f>
        <v>0.15</v>
      </c>
      <c r="U81" s="184">
        <f>IFERROR(J81/P81,"-")</f>
        <v>21150</v>
      </c>
      <c r="V81" s="44">
        <f>SUM(V6:V80)</f>
        <v>12</v>
      </c>
      <c r="W81" s="42">
        <f>IFERROR(V81/P81,"-")</f>
        <v>0.12</v>
      </c>
      <c r="X81" s="190">
        <f>SUM(X6:X80)</f>
        <v>342000</v>
      </c>
      <c r="Y81" s="190">
        <f>IFERROR(X81/P81,"-")</f>
        <v>3420</v>
      </c>
      <c r="Z81" s="190">
        <f>IFERROR(X81/V81,"-")</f>
        <v>28500</v>
      </c>
      <c r="AA81" s="190">
        <f>X81-J81</f>
        <v>-1773000</v>
      </c>
      <c r="AB81" s="47">
        <f>X81/J81</f>
        <v>0.16170212765957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76"/>
    <mergeCell ref="J61:J76"/>
    <mergeCell ref="U61:U76"/>
    <mergeCell ref="AA61:AA76"/>
    <mergeCell ref="AB61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