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<sst xmlns="http://schemas.openxmlformats.org/spreadsheetml/2006/main" uniqueCount="239">
  <si>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</si>
  <si>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</si>
  <si>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</si>
  <si>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</si>
  <si>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</si>
  <si>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</si>
  <si>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</si>
  <si>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</si>
  <si>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</si>
  <si>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</si>
  <si>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</si>
  <si>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</si>
  <si>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</si>
  <si>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</si>
  <si>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</si>
  <si>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</si>
  <si>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</si>
  <si>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</si>
  <si>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</si>
  <si>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</si>
  <si>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</si>
  <si>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</si>
  <si>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</si>
  <si>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</si>
  <si>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</si>
  <si>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11月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</si>
  <si>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</si>
  <si>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</si>
  <si>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</si>
  <si>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</si>
  <si>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</si>
  <si>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</si>
  <si>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</si>
  <si>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</si>
  <si>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</si>
  <si>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</si>
  <si>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</si>
  <si>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</si>
  <si>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</si>
  <si>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</si>
  <si>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</si>
  <si>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</si>
  <si>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</si>
  <si>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</si>
  <si>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</si>
  <si>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</si>
  <si>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</si>
  <si>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</si>
  <si>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</si>
  <si>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</si>
  <si>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</si>
  <si>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</si>
  <si>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</si>
  <si>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</si>
  <si>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</si>
  <si>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</si>
  <si>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</si>
  <si>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</si>
  <si>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</si>
  <si>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</si>
  <si>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</si>
  <si>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ic4078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</si>
  <si>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</si>
  <si>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</si>
  <si>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</si>
  <si>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</si>
  <si>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</si>
  <si>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</si>
  <si>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ic4079</t>
  </si>
  <si>
    <t>空電</t>
  </si>
  <si>
    <t>ic4080</t>
  </si>
  <si>
    <t>半5段つかみ15段</t>
  </si>
  <si>
    <t>ic4081</t>
  </si>
  <si>
    <t>ln_ink1093</t>
  </si>
  <si>
    <t>デリヘル版3(LINEver)（晶エリー）</t>
  </si>
  <si>
    <t>LINEで出会いリクルート70歳まで応募可</t>
  </si>
  <si>
    <t>line</t>
  </si>
  <si>
    <t>16～31日</t>
  </si>
  <si>
    <t>ic4082</t>
  </si>
  <si>
    <t>ln_ink1094</t>
  </si>
  <si>
    <t>ic4083</t>
  </si>
  <si>
    <t>ic4084</t>
  </si>
  <si>
    <t>サンスポ関西</t>
  </si>
  <si>
    <t>ic4085</t>
  </si>
  <si>
    <t>ic4086</t>
  </si>
  <si>
    <t>ic4087</t>
  </si>
  <si>
    <t>ln_ink1095</t>
  </si>
  <si>
    <t>右女9版(ヘスティア)(LINEver)（晶エリー）</t>
  </si>
  <si>
    <t>白髪まじりの男性に出会いたい女性がLINEを待ってる</t>
  </si>
  <si>
    <t>ic4088</t>
  </si>
  <si>
    <t>ln_ink1096</t>
  </si>
  <si>
    <t>ic4089</t>
  </si>
  <si>
    <t>ic4090</t>
  </si>
  <si>
    <t>デリヘル版2（高宮菜々子）</t>
  </si>
  <si>
    <t>もう50代の熟女だけど</t>
  </si>
  <si>
    <t>夕刊フジ関東</t>
  </si>
  <si>
    <t>全3段つかみ4回</t>
  </si>
  <si>
    <t>11月01日(金)</t>
  </si>
  <si>
    <t>ln_ink1097</t>
  </si>
  <si>
    <t>11月08日(金)</t>
  </si>
  <si>
    <t>ic4091</t>
  </si>
  <si>
    <t>右女9版(ヘスティア)（晶エリー）</t>
  </si>
  <si>
    <t>中年の男女が出会える昭和世代専門の出会い場</t>
  </si>
  <si>
    <t>lp14</t>
  </si>
  <si>
    <t>11月15日(金)</t>
  </si>
  <si>
    <t>ln_ink1098</t>
  </si>
  <si>
    <t>老人ホーム版(LINEver)（高宮菜々子）</t>
  </si>
  <si>
    <t>LINEで出会いリクルート80歳まで応募可</t>
  </si>
  <si>
    <t>11月22日(金)</t>
  </si>
  <si>
    <t>ic4092</t>
  </si>
  <si>
    <t>コンパニオン版（高宮菜々子）</t>
  </si>
  <si>
    <t>人生で一度は訪れたい出会いの老舗〇〇</t>
  </si>
  <si>
    <t>11月29日(金)</t>
  </si>
  <si>
    <t>ic4093</t>
  </si>
  <si>
    <t>(空電共通)</t>
  </si>
  <si>
    <t>ln_ink1099</t>
  </si>
  <si>
    <t>写メ動画公開版(LINEver)（高宮菜々子）</t>
  </si>
  <si>
    <t>今の時代はLINEで交換が当たり前！！あなたも素人熟女と大人遊びを楽しめる！！</t>
  </si>
  <si>
    <t>スポーツ報知関東</t>
  </si>
  <si>
    <t>半2段つかみ10段保証</t>
  </si>
  <si>
    <t>10段保証</t>
  </si>
  <si>
    <t>ic4094</t>
  </si>
  <si>
    <t>興奮版（高宮菜々子）</t>
  </si>
  <si>
    <t>学生いませんギャルもいません熟女熟女熟女熟女</t>
  </si>
  <si>
    <t>ln_ink1100</t>
  </si>
  <si>
    <t>低評価レビュー版(LINEver)（複数）</t>
  </si>
  <si>
    <t>いただいた低評価のご意見にお答えします。</t>
  </si>
  <si>
    <t>ic4095</t>
  </si>
  <si>
    <t>求人風（高宮菜々子）</t>
  </si>
  <si>
    <t>「出会い不足解消に〇〇」</t>
  </si>
  <si>
    <t>ic4096</t>
  </si>
  <si>
    <t>ic4097</t>
  </si>
  <si>
    <t>ニッカン関西</t>
  </si>
  <si>
    <t>1～10日</t>
  </si>
  <si>
    <t>ln_ink1101</t>
  </si>
  <si>
    <t>雑誌版SPA(LINEver)（晶エリー）</t>
  </si>
  <si>
    <t>え?LINEでこんなに出会えんのダメ元で始めたはずが</t>
  </si>
  <si>
    <t>11～20日</t>
  </si>
  <si>
    <t>ic4098</t>
  </si>
  <si>
    <t>旧デイリー風（高宮菜々子）</t>
  </si>
  <si>
    <t>21～31日</t>
  </si>
  <si>
    <t>ic4099</t>
  </si>
  <si>
    <t>ic4100</t>
  </si>
  <si>
    <t>ニッカン西部</t>
  </si>
  <si>
    <t>半2段つかみ20段保証</t>
  </si>
  <si>
    <t>ln_ink1102</t>
  </si>
  <si>
    <t>電話orライン１(LINEver)（複数）</t>
  </si>
  <si>
    <t>50歳以上あなたはどちらのタイプ</t>
  </si>
  <si>
    <t>ic4101</t>
  </si>
  <si>
    <t>胸の上広告版（藤井レイラ）</t>
  </si>
  <si>
    <t>70歳までの出会いお手伝い</t>
  </si>
  <si>
    <t>ic4102</t>
  </si>
  <si>
    <t>ic4103</t>
  </si>
  <si>
    <t>ヤリモクじゃダメですか（フリー女性⑧）</t>
  </si>
  <si>
    <t>高速マッチング恋愛</t>
  </si>
  <si>
    <t>東スポ</t>
  </si>
  <si>
    <t>アダルト面4C大雑4～5回</t>
  </si>
  <si>
    <t>ln_ink1103</t>
  </si>
  <si>
    <t>寂しい女たち版(LINEver)（フリー女性②）</t>
  </si>
  <si>
    <t>私じゃダメですか尻画像</t>
  </si>
  <si>
    <t>ic4104</t>
  </si>
  <si>
    <t>即ヤリ版（高宮菜々子）</t>
  </si>
  <si>
    <t>魅惑の体験</t>
  </si>
  <si>
    <t>ln_ink1104</t>
  </si>
  <si>
    <t>令和最新版(LINEver)（複数）</t>
  </si>
  <si>
    <t>熟女の祭典</t>
  </si>
  <si>
    <t>ic4105</t>
  </si>
  <si>
    <t>ic4106</t>
  </si>
  <si>
    <t>マルチカラー版（高宮菜々子）</t>
  </si>
  <si>
    <t>即日デート可能</t>
  </si>
  <si>
    <t>アダルト面4C全3段</t>
  </si>
  <si>
    <t>ic4107</t>
  </si>
  <si>
    <t>ic4108</t>
  </si>
  <si>
    <t>欲におぼれた女版（複数）</t>
  </si>
  <si>
    <t>私を見て‼</t>
  </si>
  <si>
    <t>中京スポーツ</t>
  </si>
  <si>
    <t>ln_ink1105</t>
  </si>
  <si>
    <t>ic4109</t>
  </si>
  <si>
    <t>密会版（晶エリー）</t>
  </si>
  <si>
    <t>ほぼ初体験</t>
  </si>
  <si>
    <t>ln_ink1106</t>
  </si>
  <si>
    <t>エロくたっていいじゃない版(LINEver)（高宮菜々子）</t>
  </si>
  <si>
    <t>おじさんだもん</t>
  </si>
  <si>
    <t>ic4110</t>
  </si>
  <si>
    <t>即ヤリ熟女版（高宮菜々子）</t>
  </si>
  <si>
    <t>熟女100人に聞いた出会いを探してる理由は？</t>
  </si>
  <si>
    <t>ic4111</t>
  </si>
  <si>
    <t>ic4112</t>
  </si>
  <si>
    <t>女性すげ～版（複数）</t>
  </si>
  <si>
    <t>濃密な出会いをしてもいい</t>
  </si>
  <si>
    <t>大スポ</t>
  </si>
  <si>
    <t>ln_ink1107</t>
  </si>
  <si>
    <t>ヤリもく限定版(LINEver)（晶エリー）</t>
  </si>
  <si>
    <t>真面目な出会いはお断り</t>
  </si>
  <si>
    <t>ic4113</t>
  </si>
  <si>
    <t>ln_ink1108</t>
  </si>
  <si>
    <t>即ヤリ熟女版(LINEver)（高宮菜々子）</t>
  </si>
  <si>
    <t>ic4114</t>
  </si>
  <si>
    <t>青春写メ加工版（藤井レイラ）</t>
  </si>
  <si>
    <t>第二の人生を楽しむなら</t>
  </si>
  <si>
    <t>ic4115</t>
  </si>
  <si>
    <t>ic4116</t>
  </si>
  <si>
    <t>NEWS版（藤井レイラ）</t>
  </si>
  <si>
    <t>出会いすぎてお祭り騒ぎ！？</t>
  </si>
  <si>
    <t>スポニチ関西</t>
  </si>
  <si>
    <t>全5段</t>
  </si>
  <si>
    <t>11月09日(土)</t>
  </si>
  <si>
    <t>ic4117</t>
  </si>
  <si>
    <t>ln_ink1109</t>
  </si>
  <si>
    <t>幹夫版(LINEver)（高宮菜々子）</t>
  </si>
  <si>
    <t>中高年必見</t>
  </si>
  <si>
    <t>1C終面全5段</t>
  </si>
  <si>
    <t>11月02日(土)</t>
  </si>
  <si>
    <t>ic4118</t>
  </si>
  <si>
    <t>ic4119</t>
  </si>
  <si>
    <t>朝活版（晶エリー）</t>
  </si>
  <si>
    <t>54歳男性に彼女ができた朝活とは？</t>
  </si>
  <si>
    <t>11月16日(土)</t>
  </si>
  <si>
    <t>ic4120</t>
  </si>
  <si>
    <t>ic4121</t>
  </si>
  <si>
    <t>デリヘル版3（高宮菜々子）</t>
  </si>
  <si>
    <t>11月03日(日)</t>
  </si>
  <si>
    <t>ic4122</t>
  </si>
  <si>
    <t>新聞 TOTAL</t>
  </si>
  <si>
    <t>●雑誌 広告</t>
  </si>
  <si>
    <t>za257</t>
  </si>
  <si>
    <t>日本ジャーナル出版</t>
  </si>
  <si>
    <t>昭和世代の婚活版（高宮菜々子）</t>
  </si>
  <si>
    <t>60歳を過ぎて、恋愛を諦めていませんか？</t>
  </si>
  <si>
    <t>週刊実話増刊</t>
  </si>
  <si>
    <t>表4</t>
  </si>
  <si>
    <t>11月25日(月)</t>
  </si>
  <si>
    <t>za258</t>
  </si>
  <si>
    <t>ln_ink1092</t>
  </si>
  <si>
    <t>パンチラ版(LINEver)（フリー女性②）</t>
  </si>
  <si>
    <t>熟女からの刺激的な誘い</t>
  </si>
  <si>
    <t>4C1P</t>
  </si>
  <si>
    <t>za259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</si>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</sst>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62</v>
      </c>
      <c r="D6" s="195">
        <v>2015000</v>
      </c>
      <c r="E6" s="81">
        <v>592</v>
      </c>
      <c r="F6" s="81">
        <v>240</v>
      </c>
      <c r="G6" s="81">
        <v>840</v>
      </c>
      <c r="H6" s="91">
        <v>136</v>
      </c>
      <c r="I6" s="92">
        <v>0</v>
      </c>
      <c r="J6" s="145">
        <f>H6+I6</f>
        <v>136</v>
      </c>
      <c r="K6" s="82">
        <f>IFERROR(J6/G6,"-")</f>
        <v>0.16190476190476</v>
      </c>
      <c r="L6" s="81">
        <v>17</v>
      </c>
      <c r="M6" s="81">
        <v>22</v>
      </c>
      <c r="N6" s="82">
        <f>IFERROR(L6/J6,"-")</f>
        <v>0.125</v>
      </c>
      <c r="O6" s="83">
        <f>IFERROR(D6/J6,"-")</f>
        <v>14816.176470588</v>
      </c>
      <c r="P6" s="84">
        <v>14</v>
      </c>
      <c r="Q6" s="82">
        <f>IFERROR(P6/J6,"-")</f>
        <v>0.10294117647059</v>
      </c>
      <c r="R6" s="200">
        <v>191000</v>
      </c>
      <c r="S6" s="201">
        <f>IFERROR(R6/J6,"-")</f>
        <v>1404.4117647059</v>
      </c>
      <c r="T6" s="201">
        <f>IFERROR(R6/P6,"-")</f>
        <v>13642.857142857</v>
      </c>
      <c r="U6" s="195">
        <f>IFERROR(R6-D6,"-")</f>
        <v>-1824000</v>
      </c>
      <c r="V6" s="85">
        <f>R6/D6</f>
        <v>0.094789081885856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160000</v>
      </c>
      <c r="E7" s="81">
        <v>29</v>
      </c>
      <c r="F7" s="81">
        <v>10</v>
      </c>
      <c r="G7" s="81">
        <v>12</v>
      </c>
      <c r="H7" s="91">
        <v>4</v>
      </c>
      <c r="I7" s="92">
        <v>0</v>
      </c>
      <c r="J7" s="145">
        <f>H7+I7</f>
        <v>4</v>
      </c>
      <c r="K7" s="82">
        <f>IFERROR(J7/G7,"-")</f>
        <v>0.33333333333333</v>
      </c>
      <c r="L7" s="81">
        <v>1</v>
      </c>
      <c r="M7" s="81">
        <v>0</v>
      </c>
      <c r="N7" s="82">
        <f>IFERROR(L7/J7,"-")</f>
        <v>0.25</v>
      </c>
      <c r="O7" s="83">
        <f>IFERROR(D7/J7,"-")</f>
        <v>40000</v>
      </c>
      <c r="P7" s="84">
        <v>0</v>
      </c>
      <c r="Q7" s="82">
        <f>IFERROR(P7/J7,"-")</f>
        <v>0</v>
      </c>
      <c r="R7" s="200">
        <v>0</v>
      </c>
      <c r="S7" s="201">
        <f>IFERROR(R7/J7,"-")</f>
        <v>0</v>
      </c>
      <c r="T7" s="201" t="str">
        <f>IFERROR(R7/P7,"-")</f>
        <v>-</v>
      </c>
      <c r="U7" s="195">
        <f>IFERROR(R7-D7,"-")</f>
        <v>-160000</v>
      </c>
      <c r="V7" s="85">
        <f>R7/D7</f>
        <v>0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2175000</v>
      </c>
      <c r="E10" s="41">
        <f>SUM(E6:E8)</f>
        <v>621</v>
      </c>
      <c r="F10" s="41">
        <f>SUM(F6:F8)</f>
        <v>250</v>
      </c>
      <c r="G10" s="41">
        <f>SUM(G6:G8)</f>
        <v>852</v>
      </c>
      <c r="H10" s="41">
        <f>SUM(H6:H8)</f>
        <v>140</v>
      </c>
      <c r="I10" s="41">
        <f>SUM(I6:I8)</f>
        <v>0</v>
      </c>
      <c r="J10" s="41">
        <f>SUM(J6:J8)</f>
        <v>140</v>
      </c>
      <c r="K10" s="42">
        <f>IFERROR(J10/G10,"-")</f>
        <v>0.16431924882629</v>
      </c>
      <c r="L10" s="78">
        <f>SUM(L6:L8)</f>
        <v>18</v>
      </c>
      <c r="M10" s="78">
        <f>SUM(M6:M8)</f>
        <v>22</v>
      </c>
      <c r="N10" s="42">
        <f>IFERROR(L10/J10,"-")</f>
        <v>0.12857142857143</v>
      </c>
      <c r="O10" s="43">
        <f>IFERROR(D10/J10,"-")</f>
        <v>15535.714285714</v>
      </c>
      <c r="P10" s="44">
        <f>SUM(P6:P8)</f>
        <v>14</v>
      </c>
      <c r="Q10" s="42">
        <f>IFERROR(P10/J10,"-")</f>
        <v>0.1</v>
      </c>
      <c r="R10" s="45">
        <f>SUM(R6:R8)</f>
        <v>191000</v>
      </c>
      <c r="S10" s="45">
        <f>IFERROR(R10/J10,"-")</f>
        <v>1364.2857142857</v>
      </c>
      <c r="T10" s="45">
        <f>IFERROR(R10/P10,"-")</f>
        <v>13642.857142857</v>
      </c>
      <c r="U10" s="46">
        <f>SUM(U6:U8)</f>
        <v>-1984000</v>
      </c>
      <c r="V10" s="47">
        <f>IFERROR(R10/D10,"-")</f>
        <v>0.087816091954023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0.31764705882353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14</v>
      </c>
      <c r="L6" s="81">
        <v>0</v>
      </c>
      <c r="M6" s="81">
        <v>40</v>
      </c>
      <c r="N6" s="91">
        <v>4</v>
      </c>
      <c r="O6" s="92">
        <v>0</v>
      </c>
      <c r="P6" s="93">
        <f>N6+O6</f>
        <v>4</v>
      </c>
      <c r="Q6" s="82">
        <f>IFERROR(P6/M6,"-")</f>
        <v>0.1</v>
      </c>
      <c r="R6" s="81">
        <v>0</v>
      </c>
      <c r="S6" s="81">
        <v>1</v>
      </c>
      <c r="T6" s="82">
        <f>IFERROR(S6/(O6+P6),"-")</f>
        <v>0.25</v>
      </c>
      <c r="U6" s="182">
        <f>IFERROR(J6/SUM(P6:P21),"-")</f>
        <v>10303.03030303</v>
      </c>
      <c r="V6" s="84">
        <v>0</v>
      </c>
      <c r="W6" s="82">
        <f>IF(P6=0,"-",V6/P6)</f>
        <v>0</v>
      </c>
      <c r="X6" s="186">
        <v>5000</v>
      </c>
      <c r="Y6" s="187">
        <f>IFERROR(X6/P6,"-")</f>
        <v>1250</v>
      </c>
      <c r="Z6" s="187" t="str">
        <f>IFERROR(X6/V6,"-")</f>
        <v>-</v>
      </c>
      <c r="AA6" s="188">
        <f>SUM(X6:X21)-SUM(J6:J21)</f>
        <v>-232000</v>
      </c>
      <c r="AB6" s="85">
        <f>SUM(X6:X21)/SUM(J6:J21)</f>
        <v>0.31764705882353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>
        <v>1</v>
      </c>
      <c r="BQ6" s="122">
        <f>IFERROR(BP6/BN6,"-")</f>
        <v>0.5</v>
      </c>
      <c r="BR6" s="123">
        <v>5000</v>
      </c>
      <c r="BS6" s="124">
        <f>IFERROR(BR6/BN6,"-")</f>
        <v>2500</v>
      </c>
      <c r="BT6" s="125">
        <v>1</v>
      </c>
      <c r="BU6" s="125"/>
      <c r="BV6" s="125"/>
      <c r="BW6" s="126">
        <v>1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38</v>
      </c>
      <c r="L7" s="81">
        <v>22</v>
      </c>
      <c r="M7" s="81">
        <v>6</v>
      </c>
      <c r="N7" s="91">
        <v>3</v>
      </c>
      <c r="O7" s="92">
        <v>0</v>
      </c>
      <c r="P7" s="93">
        <f>N7+O7</f>
        <v>3</v>
      </c>
      <c r="Q7" s="82">
        <f>IFERROR(P7/M7,"-")</f>
        <v>0.5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0.66666666666667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4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4</v>
      </c>
      <c r="L9" s="81">
        <v>4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76</v>
      </c>
      <c r="G10" s="203" t="s">
        <v>65</v>
      </c>
      <c r="H10" s="90" t="s">
        <v>66</v>
      </c>
      <c r="I10" s="90" t="s">
        <v>77</v>
      </c>
      <c r="J10" s="188"/>
      <c r="K10" s="81">
        <v>0</v>
      </c>
      <c r="L10" s="81">
        <v>0</v>
      </c>
      <c r="M10" s="81">
        <v>0</v>
      </c>
      <c r="N10" s="91">
        <v>2</v>
      </c>
      <c r="O10" s="92">
        <v>0</v>
      </c>
      <c r="P10" s="93">
        <f>N10+O10</f>
        <v>2</v>
      </c>
      <c r="Q10" s="82" t="str">
        <f>IFERROR(P10/M10,"-")</f>
        <v>-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16</v>
      </c>
      <c r="L11" s="81">
        <v>8</v>
      </c>
      <c r="M11" s="81">
        <v>1</v>
      </c>
      <c r="N11" s="91">
        <v>1</v>
      </c>
      <c r="O11" s="92">
        <v>0</v>
      </c>
      <c r="P11" s="93">
        <f>N11+O11</f>
        <v>1</v>
      </c>
      <c r="Q11" s="82">
        <f>IFERROR(P11/M11,"-")</f>
        <v>1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79</v>
      </c>
      <c r="C12" s="203"/>
      <c r="D12" s="203" t="s">
        <v>74</v>
      </c>
      <c r="E12" s="203" t="s">
        <v>75</v>
      </c>
      <c r="F12" s="203" t="s">
        <v>76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80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1</v>
      </c>
      <c r="L13" s="81">
        <v>1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81</v>
      </c>
      <c r="C14" s="203"/>
      <c r="D14" s="203" t="s">
        <v>62</v>
      </c>
      <c r="E14" s="203" t="s">
        <v>63</v>
      </c>
      <c r="F14" s="203" t="s">
        <v>64</v>
      </c>
      <c r="G14" s="203" t="s">
        <v>82</v>
      </c>
      <c r="H14" s="90" t="s">
        <v>66</v>
      </c>
      <c r="I14" s="90" t="s">
        <v>67</v>
      </c>
      <c r="J14" s="188"/>
      <c r="K14" s="81">
        <v>15</v>
      </c>
      <c r="L14" s="81">
        <v>0</v>
      </c>
      <c r="M14" s="81">
        <v>54</v>
      </c>
      <c r="N14" s="91">
        <v>7</v>
      </c>
      <c r="O14" s="92">
        <v>0</v>
      </c>
      <c r="P14" s="93">
        <f>N14+O14</f>
        <v>7</v>
      </c>
      <c r="Q14" s="82">
        <f>IFERROR(P14/M14,"-")</f>
        <v>0.12962962962963</v>
      </c>
      <c r="R14" s="81">
        <v>2</v>
      </c>
      <c r="S14" s="81">
        <v>1</v>
      </c>
      <c r="T14" s="82">
        <f>IFERROR(S14/(O14+P14),"-")</f>
        <v>0.14285714285714</v>
      </c>
      <c r="U14" s="182"/>
      <c r="V14" s="84">
        <v>1</v>
      </c>
      <c r="W14" s="82">
        <f>IF(P14=0,"-",V14/P14)</f>
        <v>0.14285714285714</v>
      </c>
      <c r="X14" s="186">
        <v>47000</v>
      </c>
      <c r="Y14" s="187">
        <f>IFERROR(X14/P14,"-")</f>
        <v>6714.2857142857</v>
      </c>
      <c r="Z14" s="187">
        <f>IFERROR(X14/V14,"-")</f>
        <v>47000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0.14285714285714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0.14285714285714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0.28571428571429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0.14285714285714</v>
      </c>
      <c r="BY14" s="128">
        <v>1</v>
      </c>
      <c r="BZ14" s="129">
        <f>IFERROR(BY14/BW14,"-")</f>
        <v>1</v>
      </c>
      <c r="CA14" s="130">
        <v>47000</v>
      </c>
      <c r="CB14" s="131">
        <f>IFERROR(CA14/BW14,"-")</f>
        <v>47000</v>
      </c>
      <c r="CC14" s="132"/>
      <c r="CD14" s="132"/>
      <c r="CE14" s="132">
        <v>1</v>
      </c>
      <c r="CF14" s="133">
        <v>2</v>
      </c>
      <c r="CG14" s="134">
        <f>IF(P14=0,"",IF(CF14=0,"",(CF14/P14)))</f>
        <v>0.28571428571429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47000</v>
      </c>
      <c r="CQ14" s="141">
        <v>47000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83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59</v>
      </c>
      <c r="L15" s="81">
        <v>33</v>
      </c>
      <c r="M15" s="81">
        <v>27</v>
      </c>
      <c r="N15" s="91">
        <v>7</v>
      </c>
      <c r="O15" s="92">
        <v>0</v>
      </c>
      <c r="P15" s="93">
        <f>N15+O15</f>
        <v>7</v>
      </c>
      <c r="Q15" s="82">
        <f>IFERROR(P15/M15,"-")</f>
        <v>0.25925925925926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0.14285714285714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0.28571428571429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2</v>
      </c>
      <c r="BX15" s="127">
        <f>IF(P15=0,"",IF(BW15=0,"",(BW15/P15)))</f>
        <v>0.28571428571429</v>
      </c>
      <c r="BY15" s="128">
        <v>1</v>
      </c>
      <c r="BZ15" s="129">
        <f>IFERROR(BY15/BW15,"-")</f>
        <v>0.5</v>
      </c>
      <c r="CA15" s="130">
        <v>6000</v>
      </c>
      <c r="CB15" s="131">
        <f>IFERROR(CA15/BW15,"-")</f>
        <v>3000</v>
      </c>
      <c r="CC15" s="132">
        <v>1</v>
      </c>
      <c r="CD15" s="132"/>
      <c r="CE15" s="132"/>
      <c r="CF15" s="133">
        <v>2</v>
      </c>
      <c r="CG15" s="134">
        <f>IF(P15=0,"",IF(CF15=0,"",(CF15/P15)))</f>
        <v>0.28571428571429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>
        <v>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84</v>
      </c>
      <c r="C16" s="203"/>
      <c r="D16" s="203" t="s">
        <v>62</v>
      </c>
      <c r="E16" s="203" t="s">
        <v>63</v>
      </c>
      <c r="F16" s="203" t="s">
        <v>64</v>
      </c>
      <c r="G16" s="203" t="s">
        <v>82</v>
      </c>
      <c r="H16" s="90" t="s">
        <v>71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85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86</v>
      </c>
      <c r="C18" s="203"/>
      <c r="D18" s="203" t="s">
        <v>87</v>
      </c>
      <c r="E18" s="203" t="s">
        <v>88</v>
      </c>
      <c r="F18" s="203" t="s">
        <v>76</v>
      </c>
      <c r="G18" s="203" t="s">
        <v>82</v>
      </c>
      <c r="H18" s="90" t="s">
        <v>66</v>
      </c>
      <c r="I18" s="90" t="s">
        <v>77</v>
      </c>
      <c r="J18" s="188"/>
      <c r="K18" s="81">
        <v>0</v>
      </c>
      <c r="L18" s="81">
        <v>0</v>
      </c>
      <c r="M18" s="81">
        <v>0</v>
      </c>
      <c r="N18" s="91">
        <v>6</v>
      </c>
      <c r="O18" s="92">
        <v>0</v>
      </c>
      <c r="P18" s="93">
        <f>N18+O18</f>
        <v>6</v>
      </c>
      <c r="Q18" s="82" t="str">
        <f>IFERROR(P18/M18,"-")</f>
        <v>-</v>
      </c>
      <c r="R18" s="81">
        <v>0</v>
      </c>
      <c r="S18" s="81">
        <v>1</v>
      </c>
      <c r="T18" s="82">
        <f>IFERROR(S18/(O18+P18),"-")</f>
        <v>0.16666666666667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0.16666666666667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0.33333333333333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>
        <v>1</v>
      </c>
      <c r="CG18" s="134">
        <f>IF(P18=0,"",IF(CF18=0,"",(CF18/P18)))</f>
        <v>0.16666666666667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89</v>
      </c>
      <c r="C19" s="203"/>
      <c r="D19" s="203" t="s">
        <v>87</v>
      </c>
      <c r="E19" s="203" t="s">
        <v>88</v>
      </c>
      <c r="F19" s="203" t="s">
        <v>69</v>
      </c>
      <c r="G19" s="203"/>
      <c r="H19" s="90"/>
      <c r="I19" s="90"/>
      <c r="J19" s="188"/>
      <c r="K19" s="81">
        <v>15</v>
      </c>
      <c r="L19" s="81">
        <v>6</v>
      </c>
      <c r="M19" s="81">
        <v>26</v>
      </c>
      <c r="N19" s="91">
        <v>3</v>
      </c>
      <c r="O19" s="92">
        <v>0</v>
      </c>
      <c r="P19" s="93">
        <f>N19+O19</f>
        <v>3</v>
      </c>
      <c r="Q19" s="82">
        <f>IFERROR(P19/M19,"-")</f>
        <v>0.11538461538462</v>
      </c>
      <c r="R19" s="81">
        <v>1</v>
      </c>
      <c r="S19" s="81">
        <v>2</v>
      </c>
      <c r="T19" s="82">
        <f>IFERROR(S19/(O19+P19),"-")</f>
        <v>0.66666666666667</v>
      </c>
      <c r="U19" s="182"/>
      <c r="V19" s="84">
        <v>2</v>
      </c>
      <c r="W19" s="82">
        <f>IF(P19=0,"-",V19/P19)</f>
        <v>0.66666666666667</v>
      </c>
      <c r="X19" s="186">
        <v>56000</v>
      </c>
      <c r="Y19" s="187">
        <f>IFERROR(X19/P19,"-")</f>
        <v>18666.666666667</v>
      </c>
      <c r="Z19" s="187">
        <f>IFERROR(X19/V19,"-")</f>
        <v>28000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>
        <v>1</v>
      </c>
      <c r="BZ19" s="129">
        <f>IFERROR(BY19/BW19,"-")</f>
        <v>1</v>
      </c>
      <c r="CA19" s="130">
        <v>23000</v>
      </c>
      <c r="CB19" s="131">
        <f>IFERROR(CA19/BW19,"-")</f>
        <v>23000</v>
      </c>
      <c r="CC19" s="132"/>
      <c r="CD19" s="132"/>
      <c r="CE19" s="132">
        <v>1</v>
      </c>
      <c r="CF19" s="133">
        <v>2</v>
      </c>
      <c r="CG19" s="134">
        <f>IF(P19=0,"",IF(CF19=0,"",(CF19/P19)))</f>
        <v>0.66666666666667</v>
      </c>
      <c r="CH19" s="135">
        <v>2</v>
      </c>
      <c r="CI19" s="136">
        <f>IFERROR(CH19/CF19,"-")</f>
        <v>1</v>
      </c>
      <c r="CJ19" s="137">
        <v>38000</v>
      </c>
      <c r="CK19" s="138">
        <f>IFERROR(CJ19/CF19,"-")</f>
        <v>19000</v>
      </c>
      <c r="CL19" s="139"/>
      <c r="CM19" s="139"/>
      <c r="CN19" s="139">
        <v>2</v>
      </c>
      <c r="CO19" s="140">
        <v>2</v>
      </c>
      <c r="CP19" s="141">
        <v>56000</v>
      </c>
      <c r="CQ19" s="141">
        <v>25000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90</v>
      </c>
      <c r="C20" s="203"/>
      <c r="D20" s="203" t="s">
        <v>87</v>
      </c>
      <c r="E20" s="203" t="s">
        <v>88</v>
      </c>
      <c r="F20" s="203" t="s">
        <v>76</v>
      </c>
      <c r="G20" s="203" t="s">
        <v>82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91</v>
      </c>
      <c r="C21" s="203"/>
      <c r="D21" s="203" t="s">
        <v>87</v>
      </c>
      <c r="E21" s="203" t="s">
        <v>88</v>
      </c>
      <c r="F21" s="203" t="s">
        <v>69</v>
      </c>
      <c r="G21" s="203"/>
      <c r="H21" s="90"/>
      <c r="I21" s="90"/>
      <c r="J21" s="188"/>
      <c r="K21" s="81">
        <v>1</v>
      </c>
      <c r="L21" s="81">
        <v>1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0.013333333333333</v>
      </c>
      <c r="B22" s="203" t="s">
        <v>92</v>
      </c>
      <c r="C22" s="203"/>
      <c r="D22" s="203" t="s">
        <v>93</v>
      </c>
      <c r="E22" s="203" t="s">
        <v>94</v>
      </c>
      <c r="F22" s="203" t="s">
        <v>64</v>
      </c>
      <c r="G22" s="203" t="s">
        <v>95</v>
      </c>
      <c r="H22" s="90" t="s">
        <v>96</v>
      </c>
      <c r="I22" s="90" t="s">
        <v>97</v>
      </c>
      <c r="J22" s="188">
        <v>225000</v>
      </c>
      <c r="K22" s="81">
        <v>8</v>
      </c>
      <c r="L22" s="81">
        <v>0</v>
      </c>
      <c r="M22" s="81">
        <v>13</v>
      </c>
      <c r="N22" s="91">
        <v>2</v>
      </c>
      <c r="O22" s="92">
        <v>0</v>
      </c>
      <c r="P22" s="93">
        <f>N22+O22</f>
        <v>2</v>
      </c>
      <c r="Q22" s="82">
        <f>IFERROR(P22/M22,"-")</f>
        <v>0.15384615384615</v>
      </c>
      <c r="R22" s="81">
        <v>0</v>
      </c>
      <c r="S22" s="81">
        <v>1</v>
      </c>
      <c r="T22" s="82">
        <f>IFERROR(S22/(O22+P22),"-")</f>
        <v>0.5</v>
      </c>
      <c r="U22" s="182">
        <f>IFERROR(J22/SUM(P22:P27),"-")</f>
        <v>32142.857142857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-222000</v>
      </c>
      <c r="AB22" s="85">
        <f>SUM(X22:X27)/SUM(J22:J27)</f>
        <v>0.013333333333333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98</v>
      </c>
      <c r="C23" s="203"/>
      <c r="D23" s="203" t="s">
        <v>87</v>
      </c>
      <c r="E23" s="203" t="s">
        <v>88</v>
      </c>
      <c r="F23" s="203" t="s">
        <v>76</v>
      </c>
      <c r="G23" s="203"/>
      <c r="H23" s="90" t="s">
        <v>96</v>
      </c>
      <c r="I23" s="90" t="s">
        <v>99</v>
      </c>
      <c r="J23" s="188"/>
      <c r="K23" s="81">
        <v>0</v>
      </c>
      <c r="L23" s="81">
        <v>0</v>
      </c>
      <c r="M23" s="81">
        <v>0</v>
      </c>
      <c r="N23" s="91">
        <v>3</v>
      </c>
      <c r="O23" s="92">
        <v>0</v>
      </c>
      <c r="P23" s="93">
        <f>N23+O23</f>
        <v>3</v>
      </c>
      <c r="Q23" s="82" t="str">
        <f>IFERROR(P23/M23,"-")</f>
        <v>-</v>
      </c>
      <c r="R23" s="81">
        <v>2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0.33333333333333</v>
      </c>
      <c r="X23" s="186">
        <v>3000</v>
      </c>
      <c r="Y23" s="187">
        <f>IFERROR(X23/P23,"-")</f>
        <v>1000</v>
      </c>
      <c r="Z23" s="187">
        <f>IFERROR(X23/V23,"-")</f>
        <v>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0.33333333333333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0.33333333333333</v>
      </c>
      <c r="CH23" s="135">
        <v>1</v>
      </c>
      <c r="CI23" s="136">
        <f>IFERROR(CH23/CF23,"-")</f>
        <v>1</v>
      </c>
      <c r="CJ23" s="137">
        <v>3000</v>
      </c>
      <c r="CK23" s="138">
        <f>IFERROR(CJ23/CF23,"-")</f>
        <v>3000</v>
      </c>
      <c r="CL23" s="139">
        <v>1</v>
      </c>
      <c r="CM23" s="139"/>
      <c r="CN23" s="139"/>
      <c r="CO23" s="140">
        <v>1</v>
      </c>
      <c r="CP23" s="141">
        <v>3000</v>
      </c>
      <c r="CQ23" s="141">
        <v>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100</v>
      </c>
      <c r="C24" s="203"/>
      <c r="D24" s="203" t="s">
        <v>101</v>
      </c>
      <c r="E24" s="203" t="s">
        <v>102</v>
      </c>
      <c r="F24" s="203" t="s">
        <v>103</v>
      </c>
      <c r="G24" s="203"/>
      <c r="H24" s="90" t="s">
        <v>96</v>
      </c>
      <c r="I24" s="90" t="s">
        <v>104</v>
      </c>
      <c r="J24" s="188"/>
      <c r="K24" s="81">
        <v>0</v>
      </c>
      <c r="L24" s="81">
        <v>0</v>
      </c>
      <c r="M24" s="81">
        <v>19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105</v>
      </c>
      <c r="C25" s="203"/>
      <c r="D25" s="203" t="s">
        <v>106</v>
      </c>
      <c r="E25" s="203" t="s">
        <v>107</v>
      </c>
      <c r="F25" s="203" t="s">
        <v>76</v>
      </c>
      <c r="G25" s="203"/>
      <c r="H25" s="90" t="s">
        <v>96</v>
      </c>
      <c r="I25" s="90" t="s">
        <v>108</v>
      </c>
      <c r="J25" s="188"/>
      <c r="K25" s="81">
        <v>0</v>
      </c>
      <c r="L25" s="81">
        <v>0</v>
      </c>
      <c r="M25" s="81">
        <v>0</v>
      </c>
      <c r="N25" s="91">
        <v>1</v>
      </c>
      <c r="O25" s="92">
        <v>0</v>
      </c>
      <c r="P25" s="93">
        <f>N25+O25</f>
        <v>1</v>
      </c>
      <c r="Q25" s="82" t="str">
        <f>IFERROR(P25/M25,"-")</f>
        <v>-</v>
      </c>
      <c r="R25" s="81">
        <v>0</v>
      </c>
      <c r="S25" s="81">
        <v>1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>
        <v>1</v>
      </c>
      <c r="CG25" s="134">
        <f>IF(P25=0,"",IF(CF25=0,"",(CF25/P25)))</f>
        <v>1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109</v>
      </c>
      <c r="C26" s="203"/>
      <c r="D26" s="203" t="s">
        <v>110</v>
      </c>
      <c r="E26" s="203" t="s">
        <v>111</v>
      </c>
      <c r="F26" s="203" t="s">
        <v>103</v>
      </c>
      <c r="G26" s="203"/>
      <c r="H26" s="90" t="s">
        <v>96</v>
      </c>
      <c r="I26" s="90" t="s">
        <v>112</v>
      </c>
      <c r="J26" s="188"/>
      <c r="K26" s="81">
        <v>1</v>
      </c>
      <c r="L26" s="81">
        <v>0</v>
      </c>
      <c r="M26" s="81">
        <v>19</v>
      </c>
      <c r="N26" s="91">
        <v>1</v>
      </c>
      <c r="O26" s="92">
        <v>0</v>
      </c>
      <c r="P26" s="93">
        <f>N26+O26</f>
        <v>1</v>
      </c>
      <c r="Q26" s="82">
        <f>IFERROR(P26/M26,"-")</f>
        <v>0.052631578947368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113</v>
      </c>
      <c r="C27" s="203"/>
      <c r="D27" s="203" t="s">
        <v>114</v>
      </c>
      <c r="E27" s="203" t="s">
        <v>114</v>
      </c>
      <c r="F27" s="203" t="s">
        <v>69</v>
      </c>
      <c r="G27" s="203"/>
      <c r="H27" s="90"/>
      <c r="I27" s="90"/>
      <c r="J27" s="188"/>
      <c r="K27" s="81">
        <v>21</v>
      </c>
      <c r="L27" s="81">
        <v>14</v>
      </c>
      <c r="M27" s="81">
        <v>3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0.042307692307692</v>
      </c>
      <c r="B28" s="203" t="s">
        <v>115</v>
      </c>
      <c r="C28" s="203"/>
      <c r="D28" s="203" t="s">
        <v>116</v>
      </c>
      <c r="E28" s="203" t="s">
        <v>117</v>
      </c>
      <c r="F28" s="203" t="s">
        <v>76</v>
      </c>
      <c r="G28" s="203" t="s">
        <v>118</v>
      </c>
      <c r="H28" s="90" t="s">
        <v>119</v>
      </c>
      <c r="I28" s="90" t="s">
        <v>120</v>
      </c>
      <c r="J28" s="188">
        <v>260000</v>
      </c>
      <c r="K28" s="81">
        <v>0</v>
      </c>
      <c r="L28" s="81">
        <v>0</v>
      </c>
      <c r="M28" s="81">
        <v>0</v>
      </c>
      <c r="N28" s="91">
        <v>5</v>
      </c>
      <c r="O28" s="92">
        <v>0</v>
      </c>
      <c r="P28" s="93">
        <f>N28+O28</f>
        <v>5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>
        <f>IFERROR(J28/SUM(P28:P32),"-")</f>
        <v>15294.117647059</v>
      </c>
      <c r="V28" s="84">
        <v>1</v>
      </c>
      <c r="W28" s="82">
        <f>IF(P28=0,"-",V28/P28)</f>
        <v>0.2</v>
      </c>
      <c r="X28" s="186">
        <v>5000</v>
      </c>
      <c r="Y28" s="187">
        <f>IFERROR(X28/P28,"-")</f>
        <v>1000</v>
      </c>
      <c r="Z28" s="187">
        <f>IFERROR(X28/V28,"-")</f>
        <v>5000</v>
      </c>
      <c r="AA28" s="188">
        <f>SUM(X28:X32)-SUM(J28:J32)</f>
        <v>-249000</v>
      </c>
      <c r="AB28" s="85">
        <f>SUM(X28:X32)/SUM(J28:J32)</f>
        <v>0.042307692307692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0.2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3</v>
      </c>
      <c r="BO28" s="120">
        <f>IF(P28=0,"",IF(BN28=0,"",(BN28/P28)))</f>
        <v>0.6</v>
      </c>
      <c r="BP28" s="121">
        <v>1</v>
      </c>
      <c r="BQ28" s="122">
        <f>IFERROR(BP28/BN28,"-")</f>
        <v>0.33333333333333</v>
      </c>
      <c r="BR28" s="123">
        <v>5000</v>
      </c>
      <c r="BS28" s="124">
        <f>IFERROR(BR28/BN28,"-")</f>
        <v>1666.6666666667</v>
      </c>
      <c r="BT28" s="125">
        <v>1</v>
      </c>
      <c r="BU28" s="125"/>
      <c r="BV28" s="125"/>
      <c r="BW28" s="126">
        <v>1</v>
      </c>
      <c r="BX28" s="127">
        <f>IF(P28=0,"",IF(BW28=0,"",(BW28/P28)))</f>
        <v>0.2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5000</v>
      </c>
      <c r="CQ28" s="141">
        <v>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121</v>
      </c>
      <c r="C29" s="203"/>
      <c r="D29" s="203" t="s">
        <v>122</v>
      </c>
      <c r="E29" s="203" t="s">
        <v>123</v>
      </c>
      <c r="F29" s="203" t="s">
        <v>64</v>
      </c>
      <c r="G29" s="203"/>
      <c r="H29" s="90" t="s">
        <v>119</v>
      </c>
      <c r="I29" s="90"/>
      <c r="J29" s="188"/>
      <c r="K29" s="81">
        <v>17</v>
      </c>
      <c r="L29" s="81">
        <v>0</v>
      </c>
      <c r="M29" s="81">
        <v>63</v>
      </c>
      <c r="N29" s="91">
        <v>4</v>
      </c>
      <c r="O29" s="92">
        <v>0</v>
      </c>
      <c r="P29" s="93">
        <f>N29+O29</f>
        <v>4</v>
      </c>
      <c r="Q29" s="82">
        <f>IFERROR(P29/M29,"-")</f>
        <v>0.063492063492063</v>
      </c>
      <c r="R29" s="81">
        <v>0</v>
      </c>
      <c r="S29" s="81">
        <v>2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0.25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0.25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0.25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1</v>
      </c>
      <c r="CG29" s="134">
        <f>IF(P29=0,"",IF(CF29=0,"",(CF29/P29)))</f>
        <v>0.25</v>
      </c>
      <c r="CH29" s="135">
        <v>1</v>
      </c>
      <c r="CI29" s="136">
        <f>IFERROR(CH29/CF29,"-")</f>
        <v>1</v>
      </c>
      <c r="CJ29" s="137">
        <v>682000</v>
      </c>
      <c r="CK29" s="138">
        <f>IFERROR(CJ29/CF29,"-")</f>
        <v>682000</v>
      </c>
      <c r="CL29" s="139"/>
      <c r="CM29" s="139"/>
      <c r="CN29" s="139">
        <v>1</v>
      </c>
      <c r="CO29" s="140">
        <v>0</v>
      </c>
      <c r="CP29" s="141">
        <v>0</v>
      </c>
      <c r="CQ29" s="141">
        <v>682000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124</v>
      </c>
      <c r="C30" s="203"/>
      <c r="D30" s="203" t="s">
        <v>125</v>
      </c>
      <c r="E30" s="203" t="s">
        <v>126</v>
      </c>
      <c r="F30" s="203" t="s">
        <v>76</v>
      </c>
      <c r="G30" s="203"/>
      <c r="H30" s="90" t="s">
        <v>119</v>
      </c>
      <c r="I30" s="90"/>
      <c r="J30" s="188"/>
      <c r="K30" s="81">
        <v>0</v>
      </c>
      <c r="L30" s="81">
        <v>0</v>
      </c>
      <c r="M30" s="81">
        <v>0</v>
      </c>
      <c r="N30" s="91">
        <v>6</v>
      </c>
      <c r="O30" s="92">
        <v>0</v>
      </c>
      <c r="P30" s="93">
        <f>N30+O30</f>
        <v>6</v>
      </c>
      <c r="Q30" s="82" t="str">
        <f>IFERROR(P30/M30,"-")</f>
        <v>-</v>
      </c>
      <c r="R30" s="81">
        <v>1</v>
      </c>
      <c r="S30" s="81">
        <v>1</v>
      </c>
      <c r="T30" s="82">
        <f>IFERROR(S30/(O30+P30),"-")</f>
        <v>0.16666666666667</v>
      </c>
      <c r="U30" s="182"/>
      <c r="V30" s="84">
        <v>1</v>
      </c>
      <c r="W30" s="82">
        <f>IF(P30=0,"-",V30/P30)</f>
        <v>0.16666666666667</v>
      </c>
      <c r="X30" s="186">
        <v>6000</v>
      </c>
      <c r="Y30" s="187">
        <f>IFERROR(X30/P30,"-")</f>
        <v>1000</v>
      </c>
      <c r="Z30" s="187">
        <f>IFERROR(X30/V30,"-")</f>
        <v>6000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1</v>
      </c>
      <c r="AW30" s="107">
        <f>IF(P30=0,"",IF(AV30=0,"",(AV30/P30)))</f>
        <v>0.16666666666667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1</v>
      </c>
      <c r="BF30" s="113">
        <f>IF(P30=0,"",IF(BE30=0,"",(BE30/P30)))</f>
        <v>0.16666666666667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2</v>
      </c>
      <c r="BX30" s="127">
        <f>IF(P30=0,"",IF(BW30=0,"",(BW30/P30)))</f>
        <v>0.33333333333333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2</v>
      </c>
      <c r="CG30" s="134">
        <f>IF(P30=0,"",IF(CF30=0,"",(CF30/P30)))</f>
        <v>0.33333333333333</v>
      </c>
      <c r="CH30" s="135">
        <v>1</v>
      </c>
      <c r="CI30" s="136">
        <f>IFERROR(CH30/CF30,"-")</f>
        <v>0.5</v>
      </c>
      <c r="CJ30" s="137">
        <v>6000</v>
      </c>
      <c r="CK30" s="138">
        <f>IFERROR(CJ30/CF30,"-")</f>
        <v>3000</v>
      </c>
      <c r="CL30" s="139"/>
      <c r="CM30" s="139">
        <v>1</v>
      </c>
      <c r="CN30" s="139"/>
      <c r="CO30" s="140">
        <v>1</v>
      </c>
      <c r="CP30" s="141">
        <v>6000</v>
      </c>
      <c r="CQ30" s="141">
        <v>6000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127</v>
      </c>
      <c r="C31" s="203"/>
      <c r="D31" s="203" t="s">
        <v>128</v>
      </c>
      <c r="E31" s="203" t="s">
        <v>129</v>
      </c>
      <c r="F31" s="203" t="s">
        <v>103</v>
      </c>
      <c r="G31" s="203"/>
      <c r="H31" s="90" t="s">
        <v>119</v>
      </c>
      <c r="I31" s="90"/>
      <c r="J31" s="188"/>
      <c r="K31" s="81">
        <v>0</v>
      </c>
      <c r="L31" s="81">
        <v>0</v>
      </c>
      <c r="M31" s="81">
        <v>2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114</v>
      </c>
      <c r="E32" s="203" t="s">
        <v>114</v>
      </c>
      <c r="F32" s="203" t="s">
        <v>69</v>
      </c>
      <c r="G32" s="203"/>
      <c r="H32" s="90"/>
      <c r="I32" s="90"/>
      <c r="J32" s="188"/>
      <c r="K32" s="81">
        <v>46</v>
      </c>
      <c r="L32" s="81">
        <v>22</v>
      </c>
      <c r="M32" s="81">
        <v>5</v>
      </c>
      <c r="N32" s="91">
        <v>2</v>
      </c>
      <c r="O32" s="92">
        <v>0</v>
      </c>
      <c r="P32" s="93">
        <f>N32+O32</f>
        <v>2</v>
      </c>
      <c r="Q32" s="82">
        <f>IFERROR(P32/M32,"-")</f>
        <v>0.4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0.011538461538462</v>
      </c>
      <c r="B33" s="203" t="s">
        <v>131</v>
      </c>
      <c r="C33" s="203"/>
      <c r="D33" s="203" t="s">
        <v>122</v>
      </c>
      <c r="E33" s="203" t="s">
        <v>123</v>
      </c>
      <c r="F33" s="203" t="s">
        <v>64</v>
      </c>
      <c r="G33" s="203" t="s">
        <v>132</v>
      </c>
      <c r="H33" s="90" t="s">
        <v>119</v>
      </c>
      <c r="I33" s="90" t="s">
        <v>133</v>
      </c>
      <c r="J33" s="188">
        <v>260000</v>
      </c>
      <c r="K33" s="81">
        <v>22</v>
      </c>
      <c r="L33" s="81">
        <v>0</v>
      </c>
      <c r="M33" s="81">
        <v>48</v>
      </c>
      <c r="N33" s="91">
        <v>5</v>
      </c>
      <c r="O33" s="92">
        <v>0</v>
      </c>
      <c r="P33" s="93">
        <f>N33+O33</f>
        <v>5</v>
      </c>
      <c r="Q33" s="82">
        <f>IFERROR(P33/M33,"-")</f>
        <v>0.10416666666667</v>
      </c>
      <c r="R33" s="81">
        <v>0</v>
      </c>
      <c r="S33" s="81">
        <v>1</v>
      </c>
      <c r="T33" s="82">
        <f>IFERROR(S33/(O33+P33),"-")</f>
        <v>0.2</v>
      </c>
      <c r="U33" s="182">
        <f>IFERROR(J33/SUM(P33:P36),"-")</f>
        <v>18571.428571429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SUM(X33:X36)-SUM(J33:J36)</f>
        <v>-257000</v>
      </c>
      <c r="AB33" s="85">
        <f>SUM(X33:X36)/SUM(J33:J36)</f>
        <v>0.011538461538462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0.4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2</v>
      </c>
      <c r="BX33" s="127">
        <f>IF(P33=0,"",IF(BW33=0,"",(BW33/P33)))</f>
        <v>0.4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0.2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134</v>
      </c>
      <c r="C34" s="203"/>
      <c r="D34" s="203" t="s">
        <v>135</v>
      </c>
      <c r="E34" s="203" t="s">
        <v>136</v>
      </c>
      <c r="F34" s="203" t="s">
        <v>76</v>
      </c>
      <c r="G34" s="203"/>
      <c r="H34" s="90" t="s">
        <v>119</v>
      </c>
      <c r="I34" s="90" t="s">
        <v>137</v>
      </c>
      <c r="J34" s="188"/>
      <c r="K34" s="81">
        <v>0</v>
      </c>
      <c r="L34" s="81">
        <v>0</v>
      </c>
      <c r="M34" s="81">
        <v>0</v>
      </c>
      <c r="N34" s="91">
        <v>2</v>
      </c>
      <c r="O34" s="92">
        <v>0</v>
      </c>
      <c r="P34" s="93">
        <f>N34+O34</f>
        <v>2</v>
      </c>
      <c r="Q34" s="82" t="str">
        <f>IFERROR(P34/M34,"-")</f>
        <v>-</v>
      </c>
      <c r="R34" s="81">
        <v>0</v>
      </c>
      <c r="S34" s="81">
        <v>1</v>
      </c>
      <c r="T34" s="82">
        <f>IFERROR(S34/(O34+P34),"-")</f>
        <v>0.5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1</v>
      </c>
      <c r="AW34" s="107">
        <f>IF(P34=0,"",IF(AV34=0,"",(AV34/P34)))</f>
        <v>0.5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138</v>
      </c>
      <c r="C35" s="203"/>
      <c r="D35" s="203" t="s">
        <v>139</v>
      </c>
      <c r="E35" s="203" t="s">
        <v>123</v>
      </c>
      <c r="F35" s="203" t="s">
        <v>103</v>
      </c>
      <c r="G35" s="203"/>
      <c r="H35" s="90" t="s">
        <v>119</v>
      </c>
      <c r="I35" s="90" t="s">
        <v>140</v>
      </c>
      <c r="J35" s="188"/>
      <c r="K35" s="81">
        <v>29</v>
      </c>
      <c r="L35" s="81">
        <v>0</v>
      </c>
      <c r="M35" s="81">
        <v>82</v>
      </c>
      <c r="N35" s="91">
        <v>5</v>
      </c>
      <c r="O35" s="92">
        <v>0</v>
      </c>
      <c r="P35" s="93">
        <f>N35+O35</f>
        <v>5</v>
      </c>
      <c r="Q35" s="82">
        <f>IFERROR(P35/M35,"-")</f>
        <v>0.060975609756098</v>
      </c>
      <c r="R35" s="81">
        <v>1</v>
      </c>
      <c r="S35" s="81">
        <v>2</v>
      </c>
      <c r="T35" s="82">
        <f>IFERROR(S35/(O35+P35),"-")</f>
        <v>0.4</v>
      </c>
      <c r="U35" s="182"/>
      <c r="V35" s="84">
        <v>1</v>
      </c>
      <c r="W35" s="82">
        <f>IF(P35=0,"-",V35/P35)</f>
        <v>0.2</v>
      </c>
      <c r="X35" s="186">
        <v>3000</v>
      </c>
      <c r="Y35" s="187">
        <f>IFERROR(X35/P35,"-")</f>
        <v>600</v>
      </c>
      <c r="Z35" s="187">
        <f>IFERROR(X35/V35,"-")</f>
        <v>3000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0.2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1</v>
      </c>
      <c r="BF35" s="113">
        <f>IF(P35=0,"",IF(BE35=0,"",(BE35/P35)))</f>
        <v>0.2</v>
      </c>
      <c r="BG35" s="112">
        <v>1</v>
      </c>
      <c r="BH35" s="114">
        <f>IFERROR(BG35/BE35,"-")</f>
        <v>1</v>
      </c>
      <c r="BI35" s="115">
        <v>3000</v>
      </c>
      <c r="BJ35" s="116">
        <f>IFERROR(BI35/BE35,"-")</f>
        <v>3000</v>
      </c>
      <c r="BK35" s="117">
        <v>1</v>
      </c>
      <c r="BL35" s="117"/>
      <c r="BM35" s="117"/>
      <c r="BN35" s="119">
        <v>1</v>
      </c>
      <c r="BO35" s="120">
        <f>IF(P35=0,"",IF(BN35=0,"",(BN35/P35)))</f>
        <v>0.2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0.2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141</v>
      </c>
      <c r="C36" s="203"/>
      <c r="D36" s="203" t="s">
        <v>114</v>
      </c>
      <c r="E36" s="203" t="s">
        <v>114</v>
      </c>
      <c r="F36" s="203" t="s">
        <v>69</v>
      </c>
      <c r="G36" s="203"/>
      <c r="H36" s="90"/>
      <c r="I36" s="90"/>
      <c r="J36" s="188"/>
      <c r="K36" s="81">
        <v>47</v>
      </c>
      <c r="L36" s="81">
        <v>32</v>
      </c>
      <c r="M36" s="81">
        <v>21</v>
      </c>
      <c r="N36" s="91">
        <v>2</v>
      </c>
      <c r="O36" s="92">
        <v>0</v>
      </c>
      <c r="P36" s="93">
        <f>N36+O36</f>
        <v>2</v>
      </c>
      <c r="Q36" s="82">
        <f>IFERROR(P36/M36,"-")</f>
        <v>0.095238095238095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1</v>
      </c>
      <c r="BX36" s="127">
        <f>IF(P36=0,"",IF(BW36=0,"",(BW36/P36)))</f>
        <v>0.5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>
        <v>1</v>
      </c>
      <c r="CG36" s="134">
        <f>IF(P36=0,"",IF(CF36=0,"",(CF36/P36)))</f>
        <v>0.5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0.26</v>
      </c>
      <c r="B37" s="203" t="s">
        <v>142</v>
      </c>
      <c r="C37" s="203"/>
      <c r="D37" s="203" t="s">
        <v>122</v>
      </c>
      <c r="E37" s="203" t="s">
        <v>123</v>
      </c>
      <c r="F37" s="203" t="s">
        <v>64</v>
      </c>
      <c r="G37" s="203" t="s">
        <v>143</v>
      </c>
      <c r="H37" s="90" t="s">
        <v>144</v>
      </c>
      <c r="I37" s="90" t="s">
        <v>133</v>
      </c>
      <c r="J37" s="188">
        <v>200000</v>
      </c>
      <c r="K37" s="81">
        <v>10</v>
      </c>
      <c r="L37" s="81">
        <v>0</v>
      </c>
      <c r="M37" s="81">
        <v>50</v>
      </c>
      <c r="N37" s="91">
        <v>5</v>
      </c>
      <c r="O37" s="92">
        <v>0</v>
      </c>
      <c r="P37" s="93">
        <f>N37+O37</f>
        <v>5</v>
      </c>
      <c r="Q37" s="82">
        <f>IFERROR(P37/M37,"-")</f>
        <v>0.1</v>
      </c>
      <c r="R37" s="81">
        <v>1</v>
      </c>
      <c r="S37" s="81">
        <v>0</v>
      </c>
      <c r="T37" s="82">
        <f>IFERROR(S37/(O37+P37),"-")</f>
        <v>0</v>
      </c>
      <c r="U37" s="182">
        <f>IFERROR(J37/SUM(P37:P40),"-")</f>
        <v>14285.714285714</v>
      </c>
      <c r="V37" s="84">
        <v>1</v>
      </c>
      <c r="W37" s="82">
        <f>IF(P37=0,"-",V37/P37)</f>
        <v>0.2</v>
      </c>
      <c r="X37" s="186">
        <v>23000</v>
      </c>
      <c r="Y37" s="187">
        <f>IFERROR(X37/P37,"-")</f>
        <v>4600</v>
      </c>
      <c r="Z37" s="187">
        <f>IFERROR(X37/V37,"-")</f>
        <v>23000</v>
      </c>
      <c r="AA37" s="188">
        <f>SUM(X37:X40)-SUM(J37:J40)</f>
        <v>-148000</v>
      </c>
      <c r="AB37" s="85">
        <f>SUM(X37:X40)/SUM(J37:J40)</f>
        <v>0.26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3</v>
      </c>
      <c r="BO37" s="120">
        <f>IF(P37=0,"",IF(BN37=0,"",(BN37/P37)))</f>
        <v>0.6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0.4</v>
      </c>
      <c r="BY37" s="128">
        <v>1</v>
      </c>
      <c r="BZ37" s="129">
        <f>IFERROR(BY37/BW37,"-")</f>
        <v>0.5</v>
      </c>
      <c r="CA37" s="130">
        <v>23000</v>
      </c>
      <c r="CB37" s="131">
        <f>IFERROR(CA37/BW37,"-")</f>
        <v>11500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23000</v>
      </c>
      <c r="CQ37" s="141">
        <v>23000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145</v>
      </c>
      <c r="C38" s="203"/>
      <c r="D38" s="203" t="s">
        <v>146</v>
      </c>
      <c r="E38" s="203" t="s">
        <v>147</v>
      </c>
      <c r="F38" s="203" t="s">
        <v>76</v>
      </c>
      <c r="G38" s="203"/>
      <c r="H38" s="90" t="s">
        <v>144</v>
      </c>
      <c r="I38" s="90" t="s">
        <v>137</v>
      </c>
      <c r="J38" s="188"/>
      <c r="K38" s="81">
        <v>0</v>
      </c>
      <c r="L38" s="81">
        <v>0</v>
      </c>
      <c r="M38" s="81">
        <v>0</v>
      </c>
      <c r="N38" s="91">
        <v>4</v>
      </c>
      <c r="O38" s="92">
        <v>0</v>
      </c>
      <c r="P38" s="93">
        <f>N38+O38</f>
        <v>4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0.25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0.25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0.25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148</v>
      </c>
      <c r="C39" s="203"/>
      <c r="D39" s="203" t="s">
        <v>149</v>
      </c>
      <c r="E39" s="203" t="s">
        <v>150</v>
      </c>
      <c r="F39" s="203" t="s">
        <v>103</v>
      </c>
      <c r="G39" s="203"/>
      <c r="H39" s="90" t="s">
        <v>144</v>
      </c>
      <c r="I39" s="90" t="s">
        <v>140</v>
      </c>
      <c r="J39" s="188"/>
      <c r="K39" s="81">
        <v>5</v>
      </c>
      <c r="L39" s="81">
        <v>0</v>
      </c>
      <c r="M39" s="81">
        <v>15</v>
      </c>
      <c r="N39" s="91">
        <v>2</v>
      </c>
      <c r="O39" s="92">
        <v>0</v>
      </c>
      <c r="P39" s="93">
        <f>N39+O39</f>
        <v>2</v>
      </c>
      <c r="Q39" s="82">
        <f>IFERROR(P39/M39,"-")</f>
        <v>0.13333333333333</v>
      </c>
      <c r="R39" s="81">
        <v>1</v>
      </c>
      <c r="S39" s="81">
        <v>0</v>
      </c>
      <c r="T39" s="82">
        <f>IFERROR(S39/(O39+P39),"-")</f>
        <v>0</v>
      </c>
      <c r="U39" s="182"/>
      <c r="V39" s="84">
        <v>1</v>
      </c>
      <c r="W39" s="82">
        <f>IF(P39=0,"-",V39/P39)</f>
        <v>0.5</v>
      </c>
      <c r="X39" s="186">
        <v>14000</v>
      </c>
      <c r="Y39" s="187">
        <f>IFERROR(X39/P39,"-")</f>
        <v>7000</v>
      </c>
      <c r="Z39" s="187">
        <f>IFERROR(X39/V39,"-")</f>
        <v>14000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1</v>
      </c>
      <c r="BP39" s="121">
        <v>1</v>
      </c>
      <c r="BQ39" s="122">
        <f>IFERROR(BP39/BN39,"-")</f>
        <v>0.5</v>
      </c>
      <c r="BR39" s="123">
        <v>27000</v>
      </c>
      <c r="BS39" s="124">
        <f>IFERROR(BR39/BN39,"-")</f>
        <v>13500</v>
      </c>
      <c r="BT39" s="125"/>
      <c r="BU39" s="125"/>
      <c r="BV39" s="125">
        <v>1</v>
      </c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14000</v>
      </c>
      <c r="CQ39" s="141">
        <v>27000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151</v>
      </c>
      <c r="C40" s="203"/>
      <c r="D40" s="203" t="s">
        <v>114</v>
      </c>
      <c r="E40" s="203" t="s">
        <v>114</v>
      </c>
      <c r="F40" s="203" t="s">
        <v>69</v>
      </c>
      <c r="G40" s="203"/>
      <c r="H40" s="90"/>
      <c r="I40" s="90"/>
      <c r="J40" s="188"/>
      <c r="K40" s="81">
        <v>58</v>
      </c>
      <c r="L40" s="81">
        <v>30</v>
      </c>
      <c r="M40" s="81">
        <v>15</v>
      </c>
      <c r="N40" s="91">
        <v>3</v>
      </c>
      <c r="O40" s="92">
        <v>0</v>
      </c>
      <c r="P40" s="93">
        <f>N40+O40</f>
        <v>3</v>
      </c>
      <c r="Q40" s="82">
        <f>IFERROR(P40/M40,"-")</f>
        <v>0.2</v>
      </c>
      <c r="R40" s="81">
        <v>0</v>
      </c>
      <c r="S40" s="81">
        <v>1</v>
      </c>
      <c r="T40" s="82">
        <f>IFERROR(S40/(O40+P40),"-")</f>
        <v>0.33333333333333</v>
      </c>
      <c r="U40" s="182"/>
      <c r="V40" s="84">
        <v>1</v>
      </c>
      <c r="W40" s="82">
        <f>IF(P40=0,"-",V40/P40)</f>
        <v>0.33333333333333</v>
      </c>
      <c r="X40" s="186">
        <v>15000</v>
      </c>
      <c r="Y40" s="187">
        <f>IFERROR(X40/P40,"-")</f>
        <v>5000</v>
      </c>
      <c r="Z40" s="187">
        <f>IFERROR(X40/V40,"-")</f>
        <v>15000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0.33333333333333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0.33333333333333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0.33333333333333</v>
      </c>
      <c r="BY40" s="128">
        <v>1</v>
      </c>
      <c r="BZ40" s="129">
        <f>IFERROR(BY40/BW40,"-")</f>
        <v>1</v>
      </c>
      <c r="CA40" s="130">
        <v>15000</v>
      </c>
      <c r="CB40" s="131">
        <f>IFERROR(CA40/BW40,"-")</f>
        <v>15000</v>
      </c>
      <c r="CC40" s="132"/>
      <c r="CD40" s="132">
        <v>1</v>
      </c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15000</v>
      </c>
      <c r="CQ40" s="141">
        <v>15000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0.046153846153846</v>
      </c>
      <c r="B41" s="203" t="s">
        <v>152</v>
      </c>
      <c r="C41" s="203"/>
      <c r="D41" s="203" t="s">
        <v>153</v>
      </c>
      <c r="E41" s="203" t="s">
        <v>154</v>
      </c>
      <c r="F41" s="203" t="s">
        <v>64</v>
      </c>
      <c r="G41" s="203" t="s">
        <v>155</v>
      </c>
      <c r="H41" s="90" t="s">
        <v>156</v>
      </c>
      <c r="I41" s="90"/>
      <c r="J41" s="188">
        <v>130000</v>
      </c>
      <c r="K41" s="81">
        <v>5</v>
      </c>
      <c r="L41" s="81">
        <v>0</v>
      </c>
      <c r="M41" s="81">
        <v>33</v>
      </c>
      <c r="N41" s="91">
        <v>2</v>
      </c>
      <c r="O41" s="92">
        <v>0</v>
      </c>
      <c r="P41" s="93">
        <f>N41+O41</f>
        <v>2</v>
      </c>
      <c r="Q41" s="82">
        <f>IFERROR(P41/M41,"-")</f>
        <v>0.060606060606061</v>
      </c>
      <c r="R41" s="81">
        <v>0</v>
      </c>
      <c r="S41" s="81">
        <v>1</v>
      </c>
      <c r="T41" s="82">
        <f>IFERROR(S41/(O41+P41),"-")</f>
        <v>0.5</v>
      </c>
      <c r="U41" s="182">
        <f>IFERROR(J41/SUM(P41:P59),"-")</f>
        <v>4333.3333333333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SUM(X41:X59)-SUM(J41:J59)</f>
        <v>-124000</v>
      </c>
      <c r="AB41" s="85">
        <f>SUM(X41:X59)/SUM(J41:J59)</f>
        <v>0.046153846153846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0.5</v>
      </c>
      <c r="BY41" s="128">
        <v>1</v>
      </c>
      <c r="BZ41" s="129">
        <f>IFERROR(BY41/BW41,"-")</f>
        <v>1</v>
      </c>
      <c r="CA41" s="130">
        <v>935018</v>
      </c>
      <c r="CB41" s="131">
        <f>IFERROR(CA41/BW41,"-")</f>
        <v>935018</v>
      </c>
      <c r="CC41" s="132"/>
      <c r="CD41" s="132"/>
      <c r="CE41" s="132">
        <v>1</v>
      </c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>
        <v>935018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157</v>
      </c>
      <c r="C42" s="203"/>
      <c r="D42" s="203" t="s">
        <v>158</v>
      </c>
      <c r="E42" s="203" t="s">
        <v>159</v>
      </c>
      <c r="F42" s="203" t="s">
        <v>76</v>
      </c>
      <c r="G42" s="203"/>
      <c r="H42" s="90" t="s">
        <v>156</v>
      </c>
      <c r="I42" s="90"/>
      <c r="J42" s="188"/>
      <c r="K42" s="81">
        <v>0</v>
      </c>
      <c r="L42" s="81">
        <v>0</v>
      </c>
      <c r="M42" s="81">
        <v>0</v>
      </c>
      <c r="N42" s="91">
        <v>3</v>
      </c>
      <c r="O42" s="92">
        <v>0</v>
      </c>
      <c r="P42" s="93">
        <f>N42+O42</f>
        <v>3</v>
      </c>
      <c r="Q42" s="82" t="str">
        <f>IFERROR(P42/M42,"-")</f>
        <v>-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3</v>
      </c>
      <c r="BO42" s="120">
        <f>IF(P42=0,"",IF(BN42=0,"",(BN42/P42)))</f>
        <v>1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160</v>
      </c>
      <c r="C43" s="203"/>
      <c r="D43" s="203" t="s">
        <v>161</v>
      </c>
      <c r="E43" s="203" t="s">
        <v>162</v>
      </c>
      <c r="F43" s="203" t="s">
        <v>103</v>
      </c>
      <c r="G43" s="203"/>
      <c r="H43" s="90" t="s">
        <v>156</v>
      </c>
      <c r="I43" s="90"/>
      <c r="J43" s="188"/>
      <c r="K43" s="81">
        <v>12</v>
      </c>
      <c r="L43" s="81">
        <v>0</v>
      </c>
      <c r="M43" s="81">
        <v>53</v>
      </c>
      <c r="N43" s="91">
        <v>5</v>
      </c>
      <c r="O43" s="92">
        <v>0</v>
      </c>
      <c r="P43" s="93">
        <f>N43+O43</f>
        <v>5</v>
      </c>
      <c r="Q43" s="82">
        <f>IFERROR(P43/M43,"-")</f>
        <v>0.094339622641509</v>
      </c>
      <c r="R43" s="81">
        <v>0</v>
      </c>
      <c r="S43" s="81">
        <v>3</v>
      </c>
      <c r="T43" s="82">
        <f>IFERROR(S43/(O43+P43),"-")</f>
        <v>0.6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0.2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0.4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0.2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1</v>
      </c>
      <c r="CG43" s="134">
        <f>IF(P43=0,"",IF(CF43=0,"",(CF43/P43)))</f>
        <v>0.2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163</v>
      </c>
      <c r="C44" s="203"/>
      <c r="D44" s="203" t="s">
        <v>164</v>
      </c>
      <c r="E44" s="203" t="s">
        <v>165</v>
      </c>
      <c r="F44" s="203" t="s">
        <v>76</v>
      </c>
      <c r="G44" s="203"/>
      <c r="H44" s="90" t="s">
        <v>156</v>
      </c>
      <c r="I44" s="90"/>
      <c r="J44" s="188"/>
      <c r="K44" s="81">
        <v>0</v>
      </c>
      <c r="L44" s="81">
        <v>0</v>
      </c>
      <c r="M44" s="81">
        <v>0</v>
      </c>
      <c r="N44" s="91">
        <v>3</v>
      </c>
      <c r="O44" s="92">
        <v>0</v>
      </c>
      <c r="P44" s="93">
        <f>N44+O44</f>
        <v>3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0.66666666666667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>
        <v>1</v>
      </c>
      <c r="CG44" s="134">
        <f>IF(P44=0,"",IF(CF44=0,"",(CF44/P44)))</f>
        <v>0.33333333333333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166</v>
      </c>
      <c r="C45" s="203"/>
      <c r="D45" s="203" t="s">
        <v>114</v>
      </c>
      <c r="E45" s="203" t="s">
        <v>114</v>
      </c>
      <c r="F45" s="203" t="s">
        <v>69</v>
      </c>
      <c r="G45" s="203"/>
      <c r="H45" s="90"/>
      <c r="I45" s="90"/>
      <c r="J45" s="188"/>
      <c r="K45" s="81">
        <v>11</v>
      </c>
      <c r="L45" s="81">
        <v>8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167</v>
      </c>
      <c r="C46" s="203"/>
      <c r="D46" s="203" t="s">
        <v>168</v>
      </c>
      <c r="E46" s="203" t="s">
        <v>169</v>
      </c>
      <c r="F46" s="203" t="s">
        <v>103</v>
      </c>
      <c r="G46" s="203" t="s">
        <v>155</v>
      </c>
      <c r="H46" s="90" t="s">
        <v>170</v>
      </c>
      <c r="I46" s="90"/>
      <c r="J46" s="188"/>
      <c r="K46" s="81">
        <v>2</v>
      </c>
      <c r="L46" s="81">
        <v>0</v>
      </c>
      <c r="M46" s="81">
        <v>11</v>
      </c>
      <c r="N46" s="91">
        <v>2</v>
      </c>
      <c r="O46" s="92">
        <v>0</v>
      </c>
      <c r="P46" s="93">
        <f>N46+O46</f>
        <v>2</v>
      </c>
      <c r="Q46" s="82">
        <f>IFERROR(P46/M46,"-")</f>
        <v>0.18181818181818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0.5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171</v>
      </c>
      <c r="C47" s="203"/>
      <c r="D47" s="203" t="s">
        <v>168</v>
      </c>
      <c r="E47" s="203" t="s">
        <v>169</v>
      </c>
      <c r="F47" s="203" t="s">
        <v>69</v>
      </c>
      <c r="G47" s="203"/>
      <c r="H47" s="90"/>
      <c r="I47" s="90"/>
      <c r="J47" s="188"/>
      <c r="K47" s="81">
        <v>2</v>
      </c>
      <c r="L47" s="81">
        <v>2</v>
      </c>
      <c r="M47" s="81">
        <v>4</v>
      </c>
      <c r="N47" s="91">
        <v>1</v>
      </c>
      <c r="O47" s="92">
        <v>0</v>
      </c>
      <c r="P47" s="93">
        <f>N47+O47</f>
        <v>1</v>
      </c>
      <c r="Q47" s="82">
        <f>IFERROR(P47/M47,"-")</f>
        <v>0.25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1</v>
      </c>
      <c r="X47" s="186">
        <v>6000</v>
      </c>
      <c r="Y47" s="187">
        <f>IFERROR(X47/P47,"-")</f>
        <v>6000</v>
      </c>
      <c r="Z47" s="187">
        <f>IFERROR(X47/V47,"-")</f>
        <v>6000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>
        <v>1</v>
      </c>
      <c r="BX47" s="127">
        <f>IF(P47=0,"",IF(BW47=0,"",(BW47/P47)))</f>
        <v>1</v>
      </c>
      <c r="BY47" s="128">
        <v>1</v>
      </c>
      <c r="BZ47" s="129">
        <f>IFERROR(BY47/BW47,"-")</f>
        <v>1</v>
      </c>
      <c r="CA47" s="130">
        <v>6000</v>
      </c>
      <c r="CB47" s="131">
        <f>IFERROR(CA47/BW47,"-")</f>
        <v>6000</v>
      </c>
      <c r="CC47" s="132"/>
      <c r="CD47" s="132">
        <v>1</v>
      </c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6000</v>
      </c>
      <c r="CQ47" s="141">
        <v>6000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172</v>
      </c>
      <c r="C48" s="203"/>
      <c r="D48" s="203" t="s">
        <v>173</v>
      </c>
      <c r="E48" s="203" t="s">
        <v>174</v>
      </c>
      <c r="F48" s="203" t="s">
        <v>64</v>
      </c>
      <c r="G48" s="203" t="s">
        <v>175</v>
      </c>
      <c r="H48" s="90" t="s">
        <v>156</v>
      </c>
      <c r="I48" s="90"/>
      <c r="J48" s="188"/>
      <c r="K48" s="81">
        <v>1</v>
      </c>
      <c r="L48" s="81">
        <v>0</v>
      </c>
      <c r="M48" s="81">
        <v>9</v>
      </c>
      <c r="N48" s="91">
        <v>0</v>
      </c>
      <c r="O48" s="92">
        <v>0</v>
      </c>
      <c r="P48" s="93">
        <f>N48+O48</f>
        <v>0</v>
      </c>
      <c r="Q48" s="82">
        <f>IFERROR(P48/M48,"-")</f>
        <v>0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176</v>
      </c>
      <c r="C49" s="203"/>
      <c r="D49" s="203" t="s">
        <v>158</v>
      </c>
      <c r="E49" s="203" t="s">
        <v>159</v>
      </c>
      <c r="F49" s="203" t="s">
        <v>76</v>
      </c>
      <c r="G49" s="203"/>
      <c r="H49" s="90" t="s">
        <v>156</v>
      </c>
      <c r="I49" s="90"/>
      <c r="J49" s="188"/>
      <c r="K49" s="81">
        <v>0</v>
      </c>
      <c r="L49" s="81">
        <v>0</v>
      </c>
      <c r="M49" s="81">
        <v>0</v>
      </c>
      <c r="N49" s="91">
        <v>2</v>
      </c>
      <c r="O49" s="92">
        <v>0</v>
      </c>
      <c r="P49" s="93">
        <f>N49+O49</f>
        <v>2</v>
      </c>
      <c r="Q49" s="82" t="str">
        <f>IFERROR(P49/M49,"-")</f>
        <v>-</v>
      </c>
      <c r="R49" s="81">
        <v>1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0.5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0.5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177</v>
      </c>
      <c r="C50" s="203"/>
      <c r="D50" s="203" t="s">
        <v>178</v>
      </c>
      <c r="E50" s="203" t="s">
        <v>179</v>
      </c>
      <c r="F50" s="203" t="s">
        <v>103</v>
      </c>
      <c r="G50" s="203"/>
      <c r="H50" s="90" t="s">
        <v>156</v>
      </c>
      <c r="I50" s="90"/>
      <c r="J50" s="188"/>
      <c r="K50" s="81">
        <v>1</v>
      </c>
      <c r="L50" s="81">
        <v>0</v>
      </c>
      <c r="M50" s="81">
        <v>11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180</v>
      </c>
      <c r="C51" s="203"/>
      <c r="D51" s="203" t="s">
        <v>181</v>
      </c>
      <c r="E51" s="203" t="s">
        <v>182</v>
      </c>
      <c r="F51" s="203" t="s">
        <v>76</v>
      </c>
      <c r="G51" s="203"/>
      <c r="H51" s="90" t="s">
        <v>156</v>
      </c>
      <c r="I51" s="90"/>
      <c r="J51" s="188"/>
      <c r="K51" s="81">
        <v>0</v>
      </c>
      <c r="L51" s="81">
        <v>0</v>
      </c>
      <c r="M51" s="81">
        <v>0</v>
      </c>
      <c r="N51" s="91">
        <v>2</v>
      </c>
      <c r="O51" s="92">
        <v>0</v>
      </c>
      <c r="P51" s="93">
        <f>N51+O51</f>
        <v>2</v>
      </c>
      <c r="Q51" s="82" t="str">
        <f>IFERROR(P51/M51,"-")</f>
        <v>-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183</v>
      </c>
      <c r="C52" s="203"/>
      <c r="D52" s="203" t="s">
        <v>184</v>
      </c>
      <c r="E52" s="203" t="s">
        <v>185</v>
      </c>
      <c r="F52" s="203" t="s">
        <v>103</v>
      </c>
      <c r="G52" s="203"/>
      <c r="H52" s="90" t="s">
        <v>156</v>
      </c>
      <c r="I52" s="90"/>
      <c r="J52" s="188"/>
      <c r="K52" s="81">
        <v>6</v>
      </c>
      <c r="L52" s="81">
        <v>0</v>
      </c>
      <c r="M52" s="81">
        <v>14</v>
      </c>
      <c r="N52" s="91">
        <v>1</v>
      </c>
      <c r="O52" s="92">
        <v>0</v>
      </c>
      <c r="P52" s="93">
        <f>N52+O52</f>
        <v>1</v>
      </c>
      <c r="Q52" s="82">
        <f>IFERROR(P52/M52,"-")</f>
        <v>0.071428571428571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1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186</v>
      </c>
      <c r="C53" s="203"/>
      <c r="D53" s="203" t="s">
        <v>114</v>
      </c>
      <c r="E53" s="203" t="s">
        <v>114</v>
      </c>
      <c r="F53" s="203" t="s">
        <v>69</v>
      </c>
      <c r="G53" s="203"/>
      <c r="H53" s="90"/>
      <c r="I53" s="90"/>
      <c r="J53" s="188"/>
      <c r="K53" s="81">
        <v>7</v>
      </c>
      <c r="L53" s="81">
        <v>4</v>
      </c>
      <c r="M53" s="81">
        <v>0</v>
      </c>
      <c r="N53" s="91">
        <v>0</v>
      </c>
      <c r="O53" s="92">
        <v>0</v>
      </c>
      <c r="P53" s="93">
        <f>N53+O53</f>
        <v>0</v>
      </c>
      <c r="Q53" s="82" t="str">
        <f>IFERROR(P53/M53,"-")</f>
        <v>-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187</v>
      </c>
      <c r="C54" s="203"/>
      <c r="D54" s="203" t="s">
        <v>188</v>
      </c>
      <c r="E54" s="203" t="s">
        <v>189</v>
      </c>
      <c r="F54" s="203" t="s">
        <v>64</v>
      </c>
      <c r="G54" s="203" t="s">
        <v>190</v>
      </c>
      <c r="H54" s="90" t="s">
        <v>156</v>
      </c>
      <c r="I54" s="90"/>
      <c r="J54" s="188"/>
      <c r="K54" s="81">
        <v>2</v>
      </c>
      <c r="L54" s="81">
        <v>0</v>
      </c>
      <c r="M54" s="81">
        <v>10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191</v>
      </c>
      <c r="C55" s="203"/>
      <c r="D55" s="203" t="s">
        <v>192</v>
      </c>
      <c r="E55" s="203" t="s">
        <v>193</v>
      </c>
      <c r="F55" s="203" t="s">
        <v>76</v>
      </c>
      <c r="G55" s="203"/>
      <c r="H55" s="90" t="s">
        <v>156</v>
      </c>
      <c r="I55" s="90"/>
      <c r="J55" s="188"/>
      <c r="K55" s="81">
        <v>0</v>
      </c>
      <c r="L55" s="81">
        <v>0</v>
      </c>
      <c r="M55" s="81">
        <v>0</v>
      </c>
      <c r="N55" s="91">
        <v>3</v>
      </c>
      <c r="O55" s="92">
        <v>0</v>
      </c>
      <c r="P55" s="93">
        <f>N55+O55</f>
        <v>3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3</v>
      </c>
      <c r="BF55" s="113">
        <f>IF(P55=0,"",IF(BE55=0,"",(BE55/P55)))</f>
        <v>1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194</v>
      </c>
      <c r="C56" s="203"/>
      <c r="D56" s="203" t="s">
        <v>161</v>
      </c>
      <c r="E56" s="203" t="s">
        <v>162</v>
      </c>
      <c r="F56" s="203" t="s">
        <v>103</v>
      </c>
      <c r="G56" s="203"/>
      <c r="H56" s="90" t="s">
        <v>156</v>
      </c>
      <c r="I56" s="90"/>
      <c r="J56" s="188"/>
      <c r="K56" s="81">
        <v>8</v>
      </c>
      <c r="L56" s="81">
        <v>0</v>
      </c>
      <c r="M56" s="81">
        <v>46</v>
      </c>
      <c r="N56" s="91">
        <v>2</v>
      </c>
      <c r="O56" s="92">
        <v>0</v>
      </c>
      <c r="P56" s="93">
        <f>N56+O56</f>
        <v>2</v>
      </c>
      <c r="Q56" s="82">
        <f>IFERROR(P56/M56,"-")</f>
        <v>0.043478260869565</v>
      </c>
      <c r="R56" s="81">
        <v>0</v>
      </c>
      <c r="S56" s="81">
        <v>1</v>
      </c>
      <c r="T56" s="82">
        <f>IFERROR(S56/(O56+P56),"-")</f>
        <v>0.5</v>
      </c>
      <c r="U56" s="182"/>
      <c r="V56" s="84">
        <v>1</v>
      </c>
      <c r="W56" s="82">
        <f>IF(P56=0,"-",V56/P56)</f>
        <v>0.5</v>
      </c>
      <c r="X56" s="186">
        <v>0</v>
      </c>
      <c r="Y56" s="187">
        <f>IFERROR(X56/P56,"-")</f>
        <v>0</v>
      </c>
      <c r="Z56" s="187">
        <f>IFERROR(X56/V56,"-")</f>
        <v>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0.5</v>
      </c>
      <c r="AO56" s="100">
        <v>1</v>
      </c>
      <c r="AP56" s="102">
        <f>IFERROR(AP56/AM56,"-")</f>
        <v>0</v>
      </c>
      <c r="AQ56" s="103">
        <v>3000</v>
      </c>
      <c r="AR56" s="104">
        <f>IFERROR(AQ56/AM56,"-")</f>
        <v>3000</v>
      </c>
      <c r="AS56" s="105">
        <v>1</v>
      </c>
      <c r="AT56" s="105"/>
      <c r="AU56" s="105"/>
      <c r="AV56" s="106">
        <v>1</v>
      </c>
      <c r="AW56" s="107">
        <f>IF(P56=0,"",IF(AV56=0,"",(AV56/P56)))</f>
        <v>0.5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0</v>
      </c>
      <c r="CQ56" s="141">
        <v>3000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195</v>
      </c>
      <c r="C57" s="203"/>
      <c r="D57" s="203" t="s">
        <v>196</v>
      </c>
      <c r="E57" s="203" t="s">
        <v>185</v>
      </c>
      <c r="F57" s="203" t="s">
        <v>76</v>
      </c>
      <c r="G57" s="203"/>
      <c r="H57" s="90" t="s">
        <v>156</v>
      </c>
      <c r="I57" s="90"/>
      <c r="J57" s="188"/>
      <c r="K57" s="81">
        <v>0</v>
      </c>
      <c r="L57" s="81">
        <v>0</v>
      </c>
      <c r="M57" s="81">
        <v>0</v>
      </c>
      <c r="N57" s="91">
        <v>1</v>
      </c>
      <c r="O57" s="92">
        <v>0</v>
      </c>
      <c r="P57" s="93">
        <f>N57+O57</f>
        <v>1</v>
      </c>
      <c r="Q57" s="82" t="str">
        <f>IFERROR(P57/M57,"-")</f>
        <v>-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197</v>
      </c>
      <c r="C58" s="203"/>
      <c r="D58" s="203" t="s">
        <v>198</v>
      </c>
      <c r="E58" s="203" t="s">
        <v>199</v>
      </c>
      <c r="F58" s="203" t="s">
        <v>103</v>
      </c>
      <c r="G58" s="203"/>
      <c r="H58" s="90" t="s">
        <v>156</v>
      </c>
      <c r="I58" s="90"/>
      <c r="J58" s="188"/>
      <c r="K58" s="81">
        <v>1</v>
      </c>
      <c r="L58" s="81">
        <v>0</v>
      </c>
      <c r="M58" s="81">
        <v>6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200</v>
      </c>
      <c r="C59" s="203"/>
      <c r="D59" s="203" t="s">
        <v>114</v>
      </c>
      <c r="E59" s="203" t="s">
        <v>114</v>
      </c>
      <c r="F59" s="203" t="s">
        <v>69</v>
      </c>
      <c r="G59" s="203"/>
      <c r="H59" s="90"/>
      <c r="I59" s="90"/>
      <c r="J59" s="188"/>
      <c r="K59" s="81">
        <v>23</v>
      </c>
      <c r="L59" s="81">
        <v>12</v>
      </c>
      <c r="M59" s="81">
        <v>2</v>
      </c>
      <c r="N59" s="91">
        <v>3</v>
      </c>
      <c r="O59" s="92">
        <v>0</v>
      </c>
      <c r="P59" s="93">
        <f>N59+O59</f>
        <v>3</v>
      </c>
      <c r="Q59" s="82">
        <f>IFERROR(P59/M59,"-")</f>
        <v>1.5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0.33333333333333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0.33333333333333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>
        <v>1</v>
      </c>
      <c r="CG59" s="134">
        <f>IF(P59=0,"",IF(CF59=0,"",(CF59/P59)))</f>
        <v>0.33333333333333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201</v>
      </c>
      <c r="C60" s="203"/>
      <c r="D60" s="203" t="s">
        <v>202</v>
      </c>
      <c r="E60" s="203" t="s">
        <v>203</v>
      </c>
      <c r="F60" s="203" t="s">
        <v>64</v>
      </c>
      <c r="G60" s="203" t="s">
        <v>204</v>
      </c>
      <c r="H60" s="90" t="s">
        <v>205</v>
      </c>
      <c r="I60" s="204" t="s">
        <v>206</v>
      </c>
      <c r="J60" s="188">
        <v>150000</v>
      </c>
      <c r="K60" s="81">
        <v>5</v>
      </c>
      <c r="L60" s="81">
        <v>0</v>
      </c>
      <c r="M60" s="81">
        <v>15</v>
      </c>
      <c r="N60" s="91">
        <v>4</v>
      </c>
      <c r="O60" s="92">
        <v>0</v>
      </c>
      <c r="P60" s="93">
        <f>N60+O60</f>
        <v>4</v>
      </c>
      <c r="Q60" s="82">
        <f>IFERROR(P60/M60,"-")</f>
        <v>0.26666666666667</v>
      </c>
      <c r="R60" s="81">
        <v>1</v>
      </c>
      <c r="S60" s="81">
        <v>0</v>
      </c>
      <c r="T60" s="82">
        <f>IFERROR(S60/(O60+P60),"-")</f>
        <v>0</v>
      </c>
      <c r="U60" s="182">
        <f>IFERROR(J60/SUM(P60:P61),"-")</f>
        <v>30000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-150000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4</v>
      </c>
      <c r="BO60" s="120">
        <f>IF(P60=0,"",IF(BN60=0,"",(BN60/P60)))</f>
        <v>1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207</v>
      </c>
      <c r="C61" s="203"/>
      <c r="D61" s="203" t="s">
        <v>202</v>
      </c>
      <c r="E61" s="203" t="s">
        <v>203</v>
      </c>
      <c r="F61" s="203" t="s">
        <v>69</v>
      </c>
      <c r="G61" s="203"/>
      <c r="H61" s="90"/>
      <c r="I61" s="90"/>
      <c r="J61" s="188"/>
      <c r="K61" s="81">
        <v>10</v>
      </c>
      <c r="L61" s="81">
        <v>9</v>
      </c>
      <c r="M61" s="81">
        <v>0</v>
      </c>
      <c r="N61" s="91">
        <v>1</v>
      </c>
      <c r="O61" s="92">
        <v>0</v>
      </c>
      <c r="P61" s="93">
        <f>N61+O61</f>
        <v>1</v>
      </c>
      <c r="Q61" s="82" t="str">
        <f>IFERROR(P61/M61,"-")</f>
        <v>-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1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0.053333333333333</v>
      </c>
      <c r="B62" s="203" t="s">
        <v>208</v>
      </c>
      <c r="C62" s="203"/>
      <c r="D62" s="203" t="s">
        <v>209</v>
      </c>
      <c r="E62" s="203" t="s">
        <v>210</v>
      </c>
      <c r="F62" s="203" t="s">
        <v>76</v>
      </c>
      <c r="G62" s="203" t="s">
        <v>65</v>
      </c>
      <c r="H62" s="90" t="s">
        <v>211</v>
      </c>
      <c r="I62" s="204" t="s">
        <v>212</v>
      </c>
      <c r="J62" s="188">
        <v>150000</v>
      </c>
      <c r="K62" s="81">
        <v>0</v>
      </c>
      <c r="L62" s="81">
        <v>0</v>
      </c>
      <c r="M62" s="81">
        <v>0</v>
      </c>
      <c r="N62" s="91">
        <v>8</v>
      </c>
      <c r="O62" s="92">
        <v>0</v>
      </c>
      <c r="P62" s="93">
        <f>N62+O62</f>
        <v>8</v>
      </c>
      <c r="Q62" s="82" t="str">
        <f>IFERROR(P62/M62,"-")</f>
        <v>-</v>
      </c>
      <c r="R62" s="81">
        <v>0</v>
      </c>
      <c r="S62" s="81">
        <v>2</v>
      </c>
      <c r="T62" s="82">
        <f>IFERROR(S62/(O62+P62),"-")</f>
        <v>0.25</v>
      </c>
      <c r="U62" s="182">
        <f>IFERROR(J62/SUM(P62:P63),"-")</f>
        <v>16666.666666667</v>
      </c>
      <c r="V62" s="84">
        <v>2</v>
      </c>
      <c r="W62" s="82">
        <f>IF(P62=0,"-",V62/P62)</f>
        <v>0.25</v>
      </c>
      <c r="X62" s="186">
        <v>8000</v>
      </c>
      <c r="Y62" s="187">
        <f>IFERROR(X62/P62,"-")</f>
        <v>1000</v>
      </c>
      <c r="Z62" s="187">
        <f>IFERROR(X62/V62,"-")</f>
        <v>4000</v>
      </c>
      <c r="AA62" s="188">
        <f>SUM(X62:X63)-SUM(J62:J63)</f>
        <v>-142000</v>
      </c>
      <c r="AB62" s="85">
        <f>SUM(X62:X63)/SUM(J62:J63)</f>
        <v>0.053333333333333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0.125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3</v>
      </c>
      <c r="BO62" s="120">
        <f>IF(P62=0,"",IF(BN62=0,"",(BN62/P62)))</f>
        <v>0.375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3</v>
      </c>
      <c r="BX62" s="127">
        <f>IF(P62=0,"",IF(BW62=0,"",(BW62/P62)))</f>
        <v>0.375</v>
      </c>
      <c r="BY62" s="128">
        <v>1</v>
      </c>
      <c r="BZ62" s="129">
        <f>IFERROR(BY62/BW62,"-")</f>
        <v>0.33333333333333</v>
      </c>
      <c r="CA62" s="130">
        <v>5000</v>
      </c>
      <c r="CB62" s="131">
        <f>IFERROR(CA62/BW62,"-")</f>
        <v>1666.6666666667</v>
      </c>
      <c r="CC62" s="132">
        <v>1</v>
      </c>
      <c r="CD62" s="132"/>
      <c r="CE62" s="132"/>
      <c r="CF62" s="133">
        <v>1</v>
      </c>
      <c r="CG62" s="134">
        <f>IF(P62=0,"",IF(CF62=0,"",(CF62/P62)))</f>
        <v>0.125</v>
      </c>
      <c r="CH62" s="135">
        <v>1</v>
      </c>
      <c r="CI62" s="136">
        <f>IFERROR(CH62/CF62,"-")</f>
        <v>1</v>
      </c>
      <c r="CJ62" s="137">
        <v>3000</v>
      </c>
      <c r="CK62" s="138">
        <f>IFERROR(CJ62/CF62,"-")</f>
        <v>3000</v>
      </c>
      <c r="CL62" s="139">
        <v>1</v>
      </c>
      <c r="CM62" s="139"/>
      <c r="CN62" s="139"/>
      <c r="CO62" s="140">
        <v>2</v>
      </c>
      <c r="CP62" s="141">
        <v>8000</v>
      </c>
      <c r="CQ62" s="141">
        <v>5000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213</v>
      </c>
      <c r="C63" s="203"/>
      <c r="D63" s="203" t="s">
        <v>209</v>
      </c>
      <c r="E63" s="203" t="s">
        <v>210</v>
      </c>
      <c r="F63" s="203" t="s">
        <v>69</v>
      </c>
      <c r="G63" s="203"/>
      <c r="H63" s="90"/>
      <c r="I63" s="90"/>
      <c r="J63" s="188"/>
      <c r="K63" s="81">
        <v>29</v>
      </c>
      <c r="L63" s="81">
        <v>15</v>
      </c>
      <c r="M63" s="81">
        <v>4</v>
      </c>
      <c r="N63" s="91">
        <v>1</v>
      </c>
      <c r="O63" s="92">
        <v>0</v>
      </c>
      <c r="P63" s="93">
        <f>N63+O63</f>
        <v>1</v>
      </c>
      <c r="Q63" s="82">
        <f>IFERROR(P63/M63,"-")</f>
        <v>0.25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1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214</v>
      </c>
      <c r="C64" s="203"/>
      <c r="D64" s="203" t="s">
        <v>215</v>
      </c>
      <c r="E64" s="203" t="s">
        <v>216</v>
      </c>
      <c r="F64" s="203" t="s">
        <v>64</v>
      </c>
      <c r="G64" s="203" t="s">
        <v>65</v>
      </c>
      <c r="H64" s="90" t="s">
        <v>211</v>
      </c>
      <c r="I64" s="204" t="s">
        <v>217</v>
      </c>
      <c r="J64" s="188">
        <v>150000</v>
      </c>
      <c r="K64" s="81">
        <v>7</v>
      </c>
      <c r="L64" s="81">
        <v>0</v>
      </c>
      <c r="M64" s="81">
        <v>30</v>
      </c>
      <c r="N64" s="91">
        <v>3</v>
      </c>
      <c r="O64" s="92">
        <v>0</v>
      </c>
      <c r="P64" s="93">
        <f>N64+O64</f>
        <v>3</v>
      </c>
      <c r="Q64" s="82">
        <f>IFERROR(P64/M64,"-")</f>
        <v>0.1</v>
      </c>
      <c r="R64" s="81">
        <v>0</v>
      </c>
      <c r="S64" s="81">
        <v>0</v>
      </c>
      <c r="T64" s="82">
        <f>IFERROR(S64/(O64+P64),"-")</f>
        <v>0</v>
      </c>
      <c r="U64" s="182">
        <f>IFERROR(J64/SUM(P64:P65),"-")</f>
        <v>25000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-150000</v>
      </c>
      <c r="AB64" s="85">
        <f>SUM(X64:X65)/SUM(J64:J65)</f>
        <v>0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0.33333333333333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1</v>
      </c>
      <c r="BO64" s="120">
        <f>IF(P64=0,"",IF(BN64=0,"",(BN64/P64)))</f>
        <v>0.33333333333333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0.33333333333333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218</v>
      </c>
      <c r="C65" s="203"/>
      <c r="D65" s="203" t="s">
        <v>215</v>
      </c>
      <c r="E65" s="203" t="s">
        <v>216</v>
      </c>
      <c r="F65" s="203" t="s">
        <v>69</v>
      </c>
      <c r="G65" s="203"/>
      <c r="H65" s="90"/>
      <c r="I65" s="90"/>
      <c r="J65" s="188"/>
      <c r="K65" s="81">
        <v>13</v>
      </c>
      <c r="L65" s="81">
        <v>11</v>
      </c>
      <c r="M65" s="81">
        <v>3</v>
      </c>
      <c r="N65" s="91">
        <v>3</v>
      </c>
      <c r="O65" s="92">
        <v>0</v>
      </c>
      <c r="P65" s="93">
        <f>N65+O65</f>
        <v>3</v>
      </c>
      <c r="Q65" s="82">
        <f>IFERROR(P65/M65,"-")</f>
        <v>1</v>
      </c>
      <c r="R65" s="81">
        <v>1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>
        <v>1</v>
      </c>
      <c r="AN65" s="101">
        <f>IF(P65=0,"",IF(AM65=0,"",(AM65/P65)))</f>
        <v>0.33333333333333</v>
      </c>
      <c r="AO65" s="100"/>
      <c r="AP65" s="102">
        <f>IFERROR(AP65/AM65,"-")</f>
        <v>0</v>
      </c>
      <c r="AQ65" s="103"/>
      <c r="AR65" s="104">
        <f>IFERROR(AQ65/AM65,"-")</f>
        <v>0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2</v>
      </c>
      <c r="BO65" s="120">
        <f>IF(P65=0,"",IF(BN65=0,"",(BN65/P65)))</f>
        <v>0.66666666666667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219</v>
      </c>
      <c r="C66" s="203"/>
      <c r="D66" s="203" t="s">
        <v>220</v>
      </c>
      <c r="E66" s="203" t="s">
        <v>150</v>
      </c>
      <c r="F66" s="203" t="s">
        <v>103</v>
      </c>
      <c r="G66" s="203" t="s">
        <v>82</v>
      </c>
      <c r="H66" s="90" t="s">
        <v>211</v>
      </c>
      <c r="I66" s="205" t="s">
        <v>221</v>
      </c>
      <c r="J66" s="188">
        <v>150000</v>
      </c>
      <c r="K66" s="81">
        <v>12</v>
      </c>
      <c r="L66" s="81">
        <v>0</v>
      </c>
      <c r="M66" s="81">
        <v>75</v>
      </c>
      <c r="N66" s="91">
        <v>1</v>
      </c>
      <c r="O66" s="92">
        <v>0</v>
      </c>
      <c r="P66" s="93">
        <f>N66+O66</f>
        <v>1</v>
      </c>
      <c r="Q66" s="82">
        <f>IFERROR(P66/M66,"-")</f>
        <v>0.013333333333333</v>
      </c>
      <c r="R66" s="81">
        <v>0</v>
      </c>
      <c r="S66" s="81">
        <v>0</v>
      </c>
      <c r="T66" s="82">
        <f>IFERROR(S66/(O66+P66),"-")</f>
        <v>0</v>
      </c>
      <c r="U66" s="182">
        <f>IFERROR(J66/SUM(P66:P67),"-")</f>
        <v>150000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-150000</v>
      </c>
      <c r="AB66" s="85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1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222</v>
      </c>
      <c r="C67" s="203"/>
      <c r="D67" s="203" t="s">
        <v>220</v>
      </c>
      <c r="E67" s="203" t="s">
        <v>150</v>
      </c>
      <c r="F67" s="203" t="s">
        <v>69</v>
      </c>
      <c r="G67" s="203"/>
      <c r="H67" s="90"/>
      <c r="I67" s="90"/>
      <c r="J67" s="188"/>
      <c r="K67" s="81">
        <v>8</v>
      </c>
      <c r="L67" s="81">
        <v>6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30"/>
      <c r="B68" s="87"/>
      <c r="C68" s="88"/>
      <c r="D68" s="88"/>
      <c r="E68" s="88"/>
      <c r="F68" s="89"/>
      <c r="G68" s="90"/>
      <c r="H68" s="90"/>
      <c r="I68" s="90"/>
      <c r="J68" s="192"/>
      <c r="K68" s="34"/>
      <c r="L68" s="34"/>
      <c r="M68" s="31"/>
      <c r="N68" s="23"/>
      <c r="O68" s="23"/>
      <c r="P68" s="23"/>
      <c r="Q68" s="33"/>
      <c r="R68" s="32"/>
      <c r="S68" s="23"/>
      <c r="T68" s="32"/>
      <c r="U68" s="183"/>
      <c r="V68" s="25"/>
      <c r="W68" s="25"/>
      <c r="X68" s="189"/>
      <c r="Y68" s="189"/>
      <c r="Z68" s="189"/>
      <c r="AA68" s="189"/>
      <c r="AB68" s="33"/>
      <c r="AC68" s="59"/>
      <c r="AD68" s="63"/>
      <c r="AE68" s="64"/>
      <c r="AF68" s="63"/>
      <c r="AG68" s="67"/>
      <c r="AH68" s="68"/>
      <c r="AI68" s="69"/>
      <c r="AJ68" s="70"/>
      <c r="AK68" s="70"/>
      <c r="AL68" s="70"/>
      <c r="AM68" s="63"/>
      <c r="AN68" s="64"/>
      <c r="AO68" s="63"/>
      <c r="AP68" s="67"/>
      <c r="AQ68" s="68"/>
      <c r="AR68" s="69"/>
      <c r="AS68" s="70"/>
      <c r="AT68" s="70"/>
      <c r="AU68" s="70"/>
      <c r="AV68" s="63"/>
      <c r="AW68" s="64"/>
      <c r="AX68" s="63"/>
      <c r="AY68" s="67"/>
      <c r="AZ68" s="68"/>
      <c r="BA68" s="69"/>
      <c r="BB68" s="70"/>
      <c r="BC68" s="70"/>
      <c r="BD68" s="70"/>
      <c r="BE68" s="63"/>
      <c r="BF68" s="64"/>
      <c r="BG68" s="63"/>
      <c r="BH68" s="67"/>
      <c r="BI68" s="68"/>
      <c r="BJ68" s="69"/>
      <c r="BK68" s="70"/>
      <c r="BL68" s="70"/>
      <c r="BM68" s="70"/>
      <c r="BN68" s="65"/>
      <c r="BO68" s="66"/>
      <c r="BP68" s="63"/>
      <c r="BQ68" s="67"/>
      <c r="BR68" s="68"/>
      <c r="BS68" s="69"/>
      <c r="BT68" s="70"/>
      <c r="BU68" s="70"/>
      <c r="BV68" s="70"/>
      <c r="BW68" s="65"/>
      <c r="BX68" s="66"/>
      <c r="BY68" s="63"/>
      <c r="BZ68" s="67"/>
      <c r="CA68" s="68"/>
      <c r="CB68" s="69"/>
      <c r="CC68" s="70"/>
      <c r="CD68" s="70"/>
      <c r="CE68" s="70"/>
      <c r="CF68" s="65"/>
      <c r="CG68" s="66"/>
      <c r="CH68" s="63"/>
      <c r="CI68" s="67"/>
      <c r="CJ68" s="68"/>
      <c r="CK68" s="69"/>
      <c r="CL68" s="70"/>
      <c r="CM68" s="70"/>
      <c r="CN68" s="70"/>
      <c r="CO68" s="71"/>
      <c r="CP68" s="68"/>
      <c r="CQ68" s="68"/>
      <c r="CR68" s="68"/>
      <c r="CS68" s="72"/>
    </row>
    <row r="69" spans="1:98">
      <c r="A69" s="30"/>
      <c r="B69" s="37"/>
      <c r="C69" s="21"/>
      <c r="D69" s="21"/>
      <c r="E69" s="21"/>
      <c r="F69" s="22"/>
      <c r="G69" s="36"/>
      <c r="H69" s="36"/>
      <c r="I69" s="75"/>
      <c r="J69" s="193"/>
      <c r="K69" s="34"/>
      <c r="L69" s="34"/>
      <c r="M69" s="31"/>
      <c r="N69" s="23"/>
      <c r="O69" s="23"/>
      <c r="P69" s="23"/>
      <c r="Q69" s="33"/>
      <c r="R69" s="32"/>
      <c r="S69" s="23"/>
      <c r="T69" s="32"/>
      <c r="U69" s="183"/>
      <c r="V69" s="25"/>
      <c r="W69" s="25"/>
      <c r="X69" s="189"/>
      <c r="Y69" s="189"/>
      <c r="Z69" s="189"/>
      <c r="AA69" s="189"/>
      <c r="AB69" s="33"/>
      <c r="AC69" s="61"/>
      <c r="AD69" s="63"/>
      <c r="AE69" s="64"/>
      <c r="AF69" s="63"/>
      <c r="AG69" s="67"/>
      <c r="AH69" s="68"/>
      <c r="AI69" s="69"/>
      <c r="AJ69" s="70"/>
      <c r="AK69" s="70"/>
      <c r="AL69" s="70"/>
      <c r="AM69" s="63"/>
      <c r="AN69" s="64"/>
      <c r="AO69" s="63"/>
      <c r="AP69" s="67"/>
      <c r="AQ69" s="68"/>
      <c r="AR69" s="69"/>
      <c r="AS69" s="70"/>
      <c r="AT69" s="70"/>
      <c r="AU69" s="70"/>
      <c r="AV69" s="63"/>
      <c r="AW69" s="64"/>
      <c r="AX69" s="63"/>
      <c r="AY69" s="67"/>
      <c r="AZ69" s="68"/>
      <c r="BA69" s="69"/>
      <c r="BB69" s="70"/>
      <c r="BC69" s="70"/>
      <c r="BD69" s="70"/>
      <c r="BE69" s="63"/>
      <c r="BF69" s="64"/>
      <c r="BG69" s="63"/>
      <c r="BH69" s="67"/>
      <c r="BI69" s="68"/>
      <c r="BJ69" s="69"/>
      <c r="BK69" s="70"/>
      <c r="BL69" s="70"/>
      <c r="BM69" s="70"/>
      <c r="BN69" s="65"/>
      <c r="BO69" s="66"/>
      <c r="BP69" s="63"/>
      <c r="BQ69" s="67"/>
      <c r="BR69" s="68"/>
      <c r="BS69" s="69"/>
      <c r="BT69" s="70"/>
      <c r="BU69" s="70"/>
      <c r="BV69" s="70"/>
      <c r="BW69" s="65"/>
      <c r="BX69" s="66"/>
      <c r="BY69" s="63"/>
      <c r="BZ69" s="67"/>
      <c r="CA69" s="68"/>
      <c r="CB69" s="69"/>
      <c r="CC69" s="70"/>
      <c r="CD69" s="70"/>
      <c r="CE69" s="70"/>
      <c r="CF69" s="65"/>
      <c r="CG69" s="66"/>
      <c r="CH69" s="63"/>
      <c r="CI69" s="67"/>
      <c r="CJ69" s="68"/>
      <c r="CK69" s="69"/>
      <c r="CL69" s="70"/>
      <c r="CM69" s="70"/>
      <c r="CN69" s="70"/>
      <c r="CO69" s="71"/>
      <c r="CP69" s="68"/>
      <c r="CQ69" s="68"/>
      <c r="CR69" s="68"/>
      <c r="CS69" s="72"/>
    </row>
    <row r="70" spans="1:98">
      <c r="A70" s="19">
        <f>AB70</f>
        <v>0.094789081885856</v>
      </c>
      <c r="B70" s="39"/>
      <c r="C70" s="39"/>
      <c r="D70" s="39"/>
      <c r="E70" s="39"/>
      <c r="F70" s="39"/>
      <c r="G70" s="40" t="s">
        <v>223</v>
      </c>
      <c r="H70" s="40"/>
      <c r="I70" s="40"/>
      <c r="J70" s="190">
        <f>SUM(J6:J69)</f>
        <v>2015000</v>
      </c>
      <c r="K70" s="41">
        <f>SUM(K6:K69)</f>
        <v>592</v>
      </c>
      <c r="L70" s="41">
        <f>SUM(L6:L69)</f>
        <v>240</v>
      </c>
      <c r="M70" s="41">
        <f>SUM(M6:M69)</f>
        <v>840</v>
      </c>
      <c r="N70" s="41">
        <f>SUM(N6:N69)</f>
        <v>136</v>
      </c>
      <c r="O70" s="41">
        <f>SUM(O6:O69)</f>
        <v>0</v>
      </c>
      <c r="P70" s="41">
        <f>SUM(P6:P69)</f>
        <v>136</v>
      </c>
      <c r="Q70" s="42">
        <f>IFERROR(P70/M70,"-")</f>
        <v>0.16190476190476</v>
      </c>
      <c r="R70" s="78">
        <f>SUM(R6:R69)</f>
        <v>17</v>
      </c>
      <c r="S70" s="78">
        <f>SUM(S6:S69)</f>
        <v>22</v>
      </c>
      <c r="T70" s="42">
        <f>IFERROR(R70/P70,"-")</f>
        <v>0.125</v>
      </c>
      <c r="U70" s="184">
        <f>IFERROR(J70/P70,"-")</f>
        <v>14816.176470588</v>
      </c>
      <c r="V70" s="44">
        <f>SUM(V6:V69)</f>
        <v>14</v>
      </c>
      <c r="W70" s="42">
        <f>IFERROR(V70/P70,"-")</f>
        <v>0.10294117647059</v>
      </c>
      <c r="X70" s="190">
        <f>SUM(X6:X69)</f>
        <v>191000</v>
      </c>
      <c r="Y70" s="190">
        <f>IFERROR(X70/P70,"-")</f>
        <v>1404.4117647059</v>
      </c>
      <c r="Z70" s="190">
        <f>IFERROR(X70/V70,"-")</f>
        <v>13642.857142857</v>
      </c>
      <c r="AA70" s="190">
        <f>X70-J70</f>
        <v>-1824000</v>
      </c>
      <c r="AB70" s="47">
        <f>X70/J70</f>
        <v>0.094789081885856</v>
      </c>
      <c r="AC70" s="60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6"/>
    <mergeCell ref="J33:J36"/>
    <mergeCell ref="U33:U36"/>
    <mergeCell ref="AA33:AA36"/>
    <mergeCell ref="AB33:AB36"/>
    <mergeCell ref="A37:A40"/>
    <mergeCell ref="J37:J40"/>
    <mergeCell ref="U37:U40"/>
    <mergeCell ref="AA37:AA40"/>
    <mergeCell ref="AB37:AB40"/>
    <mergeCell ref="A41:A59"/>
    <mergeCell ref="J41:J59"/>
    <mergeCell ref="U41:U59"/>
    <mergeCell ref="AA41:AA59"/>
    <mergeCell ref="AB41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224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225</v>
      </c>
      <c r="C6" s="203" t="s">
        <v>226</v>
      </c>
      <c r="D6" s="203" t="s">
        <v>227</v>
      </c>
      <c r="E6" s="203" t="s">
        <v>228</v>
      </c>
      <c r="F6" s="203" t="s">
        <v>103</v>
      </c>
      <c r="G6" s="203" t="s">
        <v>229</v>
      </c>
      <c r="H6" s="90" t="s">
        <v>230</v>
      </c>
      <c r="I6" s="90" t="s">
        <v>231</v>
      </c>
      <c r="J6" s="188">
        <v>160000</v>
      </c>
      <c r="K6" s="81">
        <v>1</v>
      </c>
      <c r="L6" s="81">
        <v>0</v>
      </c>
      <c r="M6" s="81">
        <v>9</v>
      </c>
      <c r="N6" s="91">
        <v>1</v>
      </c>
      <c r="O6" s="92">
        <v>0</v>
      </c>
      <c r="P6" s="93">
        <f>N6+O6</f>
        <v>1</v>
      </c>
      <c r="Q6" s="82">
        <f>IFERROR(P6/M6,"-")</f>
        <v>0.11111111111111</v>
      </c>
      <c r="R6" s="81">
        <v>1</v>
      </c>
      <c r="S6" s="81">
        <v>0</v>
      </c>
      <c r="T6" s="82">
        <f>IFERROR(S6/(O6+P6),"-")</f>
        <v>0</v>
      </c>
      <c r="U6" s="182">
        <f>IFERROR(J6/SUM(P6:P9),"-")</f>
        <v>40000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SUM(X6:X9)-SUM(J6:J9)</f>
        <v>-160000</v>
      </c>
      <c r="AB6" s="85">
        <f>SUM(X6:X9)/SUM(J6:J9)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232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15</v>
      </c>
      <c r="L7" s="81">
        <v>6</v>
      </c>
      <c r="M7" s="81">
        <v>0</v>
      </c>
      <c r="N7" s="91">
        <v>0</v>
      </c>
      <c r="O7" s="92">
        <v>0</v>
      </c>
      <c r="P7" s="93">
        <f>N7+O7</f>
        <v>0</v>
      </c>
      <c r="Q7" s="82" t="str">
        <f>IFERROR(P7/M7,"-")</f>
        <v>-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233</v>
      </c>
      <c r="C8" s="203" t="s">
        <v>226</v>
      </c>
      <c r="D8" s="203" t="s">
        <v>234</v>
      </c>
      <c r="E8" s="203" t="s">
        <v>235</v>
      </c>
      <c r="F8" s="203" t="s">
        <v>76</v>
      </c>
      <c r="G8" s="203" t="s">
        <v>229</v>
      </c>
      <c r="H8" s="90" t="s">
        <v>236</v>
      </c>
      <c r="I8" s="90"/>
      <c r="J8" s="188"/>
      <c r="K8" s="81">
        <v>0</v>
      </c>
      <c r="L8" s="81">
        <v>0</v>
      </c>
      <c r="M8" s="81">
        <v>0</v>
      </c>
      <c r="N8" s="91">
        <v>3</v>
      </c>
      <c r="O8" s="92">
        <v>0</v>
      </c>
      <c r="P8" s="93">
        <f>N8+O8</f>
        <v>3</v>
      </c>
      <c r="Q8" s="82" t="str">
        <f>IFERROR(P8/M8,"-")</f>
        <v>-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0.66666666666667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0.33333333333333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237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13</v>
      </c>
      <c r="L9" s="81">
        <v>4</v>
      </c>
      <c r="M9" s="81">
        <v>3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</v>
      </c>
      <c r="B12" s="39"/>
      <c r="C12" s="39"/>
      <c r="D12" s="39"/>
      <c r="E12" s="39"/>
      <c r="F12" s="39"/>
      <c r="G12" s="40" t="s">
        <v>238</v>
      </c>
      <c r="H12" s="40"/>
      <c r="I12" s="40"/>
      <c r="J12" s="190">
        <f>SUM(J6:J11)</f>
        <v>160000</v>
      </c>
      <c r="K12" s="41">
        <f>SUM(K6:K11)</f>
        <v>29</v>
      </c>
      <c r="L12" s="41">
        <f>SUM(L6:L11)</f>
        <v>10</v>
      </c>
      <c r="M12" s="41">
        <f>SUM(M6:M11)</f>
        <v>12</v>
      </c>
      <c r="N12" s="41">
        <f>SUM(N6:N11)</f>
        <v>4</v>
      </c>
      <c r="O12" s="41">
        <f>SUM(O6:O11)</f>
        <v>0</v>
      </c>
      <c r="P12" s="41">
        <f>SUM(P6:P11)</f>
        <v>4</v>
      </c>
      <c r="Q12" s="42">
        <f>IFERROR(P12/M12,"-")</f>
        <v>0.33333333333333</v>
      </c>
      <c r="R12" s="78">
        <f>SUM(R6:R11)</f>
        <v>1</v>
      </c>
      <c r="S12" s="78">
        <f>SUM(S6:S11)</f>
        <v>0</v>
      </c>
      <c r="T12" s="42">
        <f>IFERROR(R12/P12,"-")</f>
        <v>0.25</v>
      </c>
      <c r="U12" s="184">
        <f>IFERROR(J12/P12,"-")</f>
        <v>40000</v>
      </c>
      <c r="V12" s="44">
        <f>SUM(V6:V11)</f>
        <v>0</v>
      </c>
      <c r="W12" s="42">
        <f>IFERROR(V12/P12,"-")</f>
        <v>0</v>
      </c>
      <c r="X12" s="190">
        <f>SUM(X6:X11)</f>
        <v>0</v>
      </c>
      <c r="Y12" s="190">
        <f>IFERROR(X12/P12,"-")</f>
        <v>0</v>
      </c>
      <c r="Z12" s="190" t="str">
        <f>IFERROR(X12/V12,"-")</f>
        <v>-</v>
      </c>
      <c r="AA12" s="190">
        <f>X12-J12</f>
        <v>-160000</v>
      </c>
      <c r="AB12" s="47">
        <f>X12/J12</f>
        <v>0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