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<sst xmlns="http://schemas.openxmlformats.org/spreadsheetml/2006/main" uniqueCount="227">
  <si>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</si>
  <si>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</si>
  <si>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</si>
  <si>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</si>
  <si>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</si>
  <si>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</si>
  <si>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</si>
  <si>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</si>
  <si>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</si>
  <si>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</si>
  <si>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</si>
  <si>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</si>
  <si>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</si>
  <si>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</si>
  <si>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</si>
  <si>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</si>
  <si>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</si>
  <si>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</si>
  <si>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</si>
  <si>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</si>
  <si>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</si>
  <si>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</si>
  <si>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</si>
  <si>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</si>
  <si>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</si>
  <si>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</si>
  <si>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</si>
  <si>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</si>
  <si>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</si>
  <si>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</si>
  <si>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</si>
  <si>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</si>
  <si>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</si>
  <si>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</si>
  <si>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</si>
  <si>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</si>
  <si>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</si>
  <si>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</si>
  <si>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</si>
  <si>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</si>
  <si>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</si>
  <si>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</si>
  <si>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</si>
  <si>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</si>
  <si>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</si>
  <si>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</si>
  <si>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</si>
  <si>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</si>
  <si>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</si>
  <si>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</si>
  <si>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</si>
  <si>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</si>
  <si>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</si>
  <si>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</si>
  <si>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</si>
  <si>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</si>
  <si>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</si>
  <si>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</si>
  <si>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</si>
  <si>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</si>
  <si>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</si>
  <si>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ln_ink559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</si>
  <si>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</si>
  <si>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</si>
  <si>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</si>
  <si>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</si>
  <si>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</si>
  <si>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</si>
  <si>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ic3633</t>
  </si>
  <si>
    <t>空電</t>
  </si>
  <si>
    <t>ln_ink560</t>
  </si>
  <si>
    <t>半5段つかみ15段</t>
  </si>
  <si>
    <t>ic3634</t>
  </si>
  <si>
    <t>ln_ink561</t>
  </si>
  <si>
    <t>老人ホーム版(LINEver)（晶エリー）</t>
  </si>
  <si>
    <t>LINEで出会いリクルート80歳まで応募可</t>
  </si>
  <si>
    <t>16～31日</t>
  </si>
  <si>
    <t>ic3635</t>
  </si>
  <si>
    <t>ln_ink562</t>
  </si>
  <si>
    <t>ic3636</t>
  </si>
  <si>
    <t>ln_ink563</t>
  </si>
  <si>
    <t>右女9版(ヘスティア)(LINEver)（晶エリー）</t>
  </si>
  <si>
    <t>白髪まじりの男性に出会いたい女性がLINEを待ってる</t>
  </si>
  <si>
    <t>サンスポ関西</t>
  </si>
  <si>
    <t>ic3637</t>
  </si>
  <si>
    <t>ln_ink564</t>
  </si>
  <si>
    <t>ic3638</t>
  </si>
  <si>
    <t>ln_ink565</t>
  </si>
  <si>
    <t>女優大版１(LINEver)（藤井レイラ）</t>
  </si>
  <si>
    <t>出会い探しは</t>
  </si>
  <si>
    <t>ic3639</t>
  </si>
  <si>
    <t>ln_ink566</t>
  </si>
  <si>
    <t>ic3640</t>
  </si>
  <si>
    <t>ln_ink567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</si>
  <si>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</si>
  <si>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</si>
  <si>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</si>
  <si>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</si>
  <si>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10/1～</t>
  </si>
  <si>
    <t>ln_ink568</t>
  </si>
  <si>
    <t>お相手待ちの女性が出ました(LINEver)</t>
  </si>
  <si>
    <t>ln_ink569</t>
  </si>
  <si>
    <t>直接LINE交換版（高宮菜々子）</t>
  </si>
  <si>
    <t>熟女とLＩＮＥで出会いができる</t>
  </si>
  <si>
    <t>ln_ink570</t>
  </si>
  <si>
    <t>雑誌版SPA(LINEver)（藤井レイラ）</t>
  </si>
  <si>
    <t>マカより効果的エロい熟女が誘ってくる魅力的なサイト</t>
  </si>
  <si>
    <t>ln_ink571</t>
  </si>
  <si>
    <t>催促メッセージ版(LINEver)（藤井レイラ）</t>
  </si>
  <si>
    <t>男性争奪戦勃発</t>
  </si>
  <si>
    <t>ic3641</t>
  </si>
  <si>
    <t>(空電共通)</t>
  </si>
  <si>
    <t>ln_ink572</t>
  </si>
  <si>
    <t>右女9版(ヘスティア)(LINEver)（藤井レイラ）</t>
  </si>
  <si>
    <t>スポーツ報知関西</t>
  </si>
  <si>
    <t>全5段つかみ4回</t>
  </si>
  <si>
    <t>ln_ink573</t>
  </si>
  <si>
    <t>ln_ink574</t>
  </si>
  <si>
    <t>枯れ専女子版（LINEver)（藤井レイラ）</t>
  </si>
  <si>
    <t>日本の出会い系番付第1位に推薦します</t>
  </si>
  <si>
    <t>ln_ink575</t>
  </si>
  <si>
    <t>ic3642</t>
  </si>
  <si>
    <t>ln_ink576</t>
  </si>
  <si>
    <t>携帯版(LINEver)（高宮菜々子）</t>
  </si>
  <si>
    <t>手間いらずのオヤジ向け出会い場！(LINEver)</t>
  </si>
  <si>
    <t>スポニチ西部</t>
  </si>
  <si>
    <t>全5段つかみ20段保証</t>
  </si>
  <si>
    <t>20段保証</t>
  </si>
  <si>
    <t>ln_ink577</t>
  </si>
  <si>
    <t>ln_ink578</t>
  </si>
  <si>
    <t>ln_ink579</t>
  </si>
  <si>
    <t>ic3643</t>
  </si>
  <si>
    <t>ln_ink580</t>
  </si>
  <si>
    <t>東スポ (4C終面全5段)</t>
  </si>
  <si>
    <t>4C終面全5段</t>
  </si>
  <si>
    <t>10月05日(木)</t>
  </si>
  <si>
    <t>ln_ink581</t>
  </si>
  <si>
    <t>中京スポーツ (4C終面全5段)</t>
  </si>
  <si>
    <t>ln_ink582</t>
  </si>
  <si>
    <t>大スポ (4C終面全5段)</t>
  </si>
  <si>
    <t>ln_ink583</t>
  </si>
  <si>
    <t>九スポ (4C終面全5段)</t>
  </si>
  <si>
    <t>10月12日(木)</t>
  </si>
  <si>
    <t>ic3644</t>
  </si>
  <si>
    <t>空電 (共通)</t>
  </si>
  <si>
    <t>ln_ink584</t>
  </si>
  <si>
    <t>再婚&amp;理解者版(LINEver)（晶エリー）</t>
  </si>
  <si>
    <t>再婚&amp;理解者(LINEver)</t>
  </si>
  <si>
    <t>10月19日(木)</t>
  </si>
  <si>
    <t>ln_ink585</t>
  </si>
  <si>
    <t>老人ホーム版(LINEver)（高宮菜々子）</t>
  </si>
  <si>
    <t>ln_ink586</t>
  </si>
  <si>
    <t>ランキング版(LINEver)（複数）</t>
  </si>
  <si>
    <t>月間逆指名ランキング</t>
  </si>
  <si>
    <t>ln_ink587</t>
  </si>
  <si>
    <t>10月27日(金)</t>
  </si>
  <si>
    <t>ic3645</t>
  </si>
  <si>
    <t>ln_ink588</t>
  </si>
  <si>
    <t>スポニチ関西</t>
  </si>
  <si>
    <t>半2段つかみ20段保証</t>
  </si>
  <si>
    <t>ln_ink589</t>
  </si>
  <si>
    <t>雑誌版SPA(LINEver)（晶エリー）</t>
  </si>
  <si>
    <t>え?LINEでこんなに出会えんのダメ元で始めたはずが</t>
  </si>
  <si>
    <t>ln_ink590</t>
  </si>
  <si>
    <t>再婚&amp;理解者版(LINEver)（藤井レイラ）</t>
  </si>
  <si>
    <t>ln_ink591</t>
  </si>
  <si>
    <t>ic3646</t>
  </si>
  <si>
    <t>ln_ink592</t>
  </si>
  <si>
    <t>日刊ゲンダイ</t>
  </si>
  <si>
    <t>全3段つかみ</t>
  </si>
  <si>
    <t>ln_ink593</t>
  </si>
  <si>
    <t>全2段つかみ</t>
  </si>
  <si>
    <t>ic3647</t>
  </si>
  <si>
    <t>ln_ink594</t>
  </si>
  <si>
    <t>50～70代男性限定熟女好きな男性募集中</t>
  </si>
  <si>
    <t>スポニチ関東</t>
  </si>
  <si>
    <t>全5段</t>
  </si>
  <si>
    <t>10月07日(土)</t>
  </si>
  <si>
    <t>ic3648</t>
  </si>
  <si>
    <t>ln_ink595</t>
  </si>
  <si>
    <t>ic3649</t>
  </si>
  <si>
    <t>ln_ink596</t>
  </si>
  <si>
    <t>1C終面全5段</t>
  </si>
  <si>
    <t>10月09日(月)</t>
  </si>
  <si>
    <t>ic3650</t>
  </si>
  <si>
    <t>ln_ink597</t>
  </si>
  <si>
    <t>10月22日(日)</t>
  </si>
  <si>
    <t>ic3651</t>
  </si>
  <si>
    <t>ln_ink598</t>
  </si>
  <si>
    <t>直接LINE交換版(LINEver)（晶エリー）</t>
  </si>
  <si>
    <t>10月01日(日)</t>
  </si>
  <si>
    <t>ic3652</t>
  </si>
  <si>
    <t>ln_ink599</t>
  </si>
  <si>
    <t>10月14日(土)</t>
  </si>
  <si>
    <t>ic3653</t>
  </si>
  <si>
    <t>ln_ink600</t>
  </si>
  <si>
    <t>記事(ノーマル)(LINEver)（）</t>
  </si>
  <si>
    <t>ディリー41熟女が待ち合わせ場所を銀行前に指定したら「ヤれる」合図！</t>
  </si>
  <si>
    <t>4C記事枠</t>
  </si>
  <si>
    <t>ln_ink601</t>
  </si>
  <si>
    <t>記事(黄)(LINEver)（）</t>
  </si>
  <si>
    <t>ディリー42コスプレ好きな美熟女とホテルで撮影会。その後はもちろん・・・</t>
  </si>
  <si>
    <t>10月08日(日)</t>
  </si>
  <si>
    <t>ln_ink602</t>
  </si>
  <si>
    <t>記事(赤)(LINEver)（）</t>
  </si>
  <si>
    <t>ディリー43「あの夜の体験は一生忘れない。」中年の出会い性交体験記</t>
  </si>
  <si>
    <t>10月15日(日)</t>
  </si>
  <si>
    <t>ln_ink603</t>
  </si>
  <si>
    <t>記事(青)(LINEver)（）</t>
  </si>
  <si>
    <t>ディリー44竿も玉も舐め尽くされたい！中年男性が憧れる出会い開園</t>
  </si>
  <si>
    <t>ln_ink604</t>
  </si>
  <si>
    <t>記事(緑)(LINEver)（）</t>
  </si>
  <si>
    <t>ディリー45性欲旺盛なオジサンと好奇心旺盛な熟女が集まる神サイト</t>
  </si>
  <si>
    <t>10月29日(日)</t>
  </si>
  <si>
    <t>ic3654</t>
  </si>
  <si>
    <t>共通</t>
  </si>
  <si>
    <t>新聞 TOTAL</t>
  </si>
  <si>
    <t>●雑誌 広告</t>
  </si>
  <si>
    <t>ln_ink558</t>
  </si>
  <si>
    <t>日本ジャーナル出版</t>
  </si>
  <si>
    <t>QRお股版(LINEver)（高宮菜々子）</t>
  </si>
  <si>
    <t>女性会員急増!!</t>
  </si>
  <si>
    <t>週刊実話</t>
  </si>
  <si>
    <t>4C1P</t>
  </si>
  <si>
    <t>10月26日(木)</t>
  </si>
  <si>
    <t>za248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</si>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</sst>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68</v>
      </c>
      <c r="D6" s="195">
        <v>3166000</v>
      </c>
      <c r="E6" s="81">
        <v>489</v>
      </c>
      <c r="F6" s="81">
        <v>273</v>
      </c>
      <c r="G6" s="81">
        <v>221</v>
      </c>
      <c r="H6" s="91">
        <v>268</v>
      </c>
      <c r="I6" s="92">
        <v>1</v>
      </c>
      <c r="J6" s="145">
        <f>H6+I6</f>
        <v>269</v>
      </c>
      <c r="K6" s="82">
        <f>IFERROR(J6/G6,"-")</f>
        <v>1.2171945701357</v>
      </c>
      <c r="L6" s="81">
        <v>94</v>
      </c>
      <c r="M6" s="81">
        <v>26</v>
      </c>
      <c r="N6" s="82">
        <f>IFERROR(L6/J6,"-")</f>
        <v>0.34944237918216</v>
      </c>
      <c r="O6" s="83">
        <f>IFERROR(D6/J6,"-")</f>
        <v>11769.516728625</v>
      </c>
      <c r="P6" s="84">
        <v>29</v>
      </c>
      <c r="Q6" s="82">
        <f>IFERROR(P6/J6,"-")</f>
        <v>0.10780669144981</v>
      </c>
      <c r="R6" s="200">
        <v>681330</v>
      </c>
      <c r="S6" s="201">
        <f>IFERROR(R6/J6,"-")</f>
        <v>2532.8252788104</v>
      </c>
      <c r="T6" s="201">
        <f>IFERROR(R6/P6,"-")</f>
        <v>23494.137931034</v>
      </c>
      <c r="U6" s="195">
        <f>IFERROR(R6-D6,"-")</f>
        <v>-2484670</v>
      </c>
      <c r="V6" s="85">
        <f>R6/D6</f>
        <v>0.21520214782059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28</v>
      </c>
      <c r="F7" s="81">
        <v>10</v>
      </c>
      <c r="G7" s="81">
        <v>3</v>
      </c>
      <c r="H7" s="91">
        <v>10</v>
      </c>
      <c r="I7" s="92">
        <v>0</v>
      </c>
      <c r="J7" s="145">
        <f>H7+I7</f>
        <v>10</v>
      </c>
      <c r="K7" s="82">
        <f>IFERROR(J7/G7,"-")</f>
        <v>3.3333333333333</v>
      </c>
      <c r="L7" s="81">
        <v>7</v>
      </c>
      <c r="M7" s="81">
        <v>0</v>
      </c>
      <c r="N7" s="82">
        <f>IFERROR(L7/J7,"-")</f>
        <v>0.7</v>
      </c>
      <c r="O7" s="83">
        <f>IFERROR(D7/J7,"-")</f>
        <v>20000</v>
      </c>
      <c r="P7" s="84">
        <v>0</v>
      </c>
      <c r="Q7" s="82">
        <f>IFERROR(P7/J7,"-")</f>
        <v>0</v>
      </c>
      <c r="R7" s="200">
        <v>0</v>
      </c>
      <c r="S7" s="201">
        <f>IFERROR(R7/J7,"-")</f>
        <v>0</v>
      </c>
      <c r="T7" s="201" t="str">
        <f>IFERROR(R7/P7,"-")</f>
        <v>-</v>
      </c>
      <c r="U7" s="195">
        <f>IFERROR(R7-D7,"-")</f>
        <v>-200000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3366000</v>
      </c>
      <c r="E10" s="41">
        <f>SUM(E6:E8)</f>
        <v>517</v>
      </c>
      <c r="F10" s="41">
        <f>SUM(F6:F8)</f>
        <v>283</v>
      </c>
      <c r="G10" s="41">
        <f>SUM(G6:G8)</f>
        <v>224</v>
      </c>
      <c r="H10" s="41">
        <f>SUM(H6:H8)</f>
        <v>278</v>
      </c>
      <c r="I10" s="41">
        <f>SUM(I6:I8)</f>
        <v>1</v>
      </c>
      <c r="J10" s="41">
        <f>SUM(J6:J8)</f>
        <v>279</v>
      </c>
      <c r="K10" s="42">
        <f>IFERROR(J10/G10,"-")</f>
        <v>1.2455357142857</v>
      </c>
      <c r="L10" s="78">
        <f>SUM(L6:L8)</f>
        <v>101</v>
      </c>
      <c r="M10" s="78">
        <f>SUM(M6:M8)</f>
        <v>26</v>
      </c>
      <c r="N10" s="42">
        <f>IFERROR(L10/J10,"-")</f>
        <v>0.36200716845878</v>
      </c>
      <c r="O10" s="43">
        <f>IFERROR(D10/J10,"-")</f>
        <v>12064.516129032</v>
      </c>
      <c r="P10" s="44">
        <f>SUM(P6:P8)</f>
        <v>29</v>
      </c>
      <c r="Q10" s="42">
        <f>IFERROR(P10/J10,"-")</f>
        <v>0.10394265232975</v>
      </c>
      <c r="R10" s="45">
        <f>SUM(R6:R8)</f>
        <v>681330</v>
      </c>
      <c r="S10" s="45">
        <f>IFERROR(R10/J10,"-")</f>
        <v>2442.0430107527</v>
      </c>
      <c r="T10" s="45">
        <f>IFERROR(R10/P10,"-")</f>
        <v>23494.137931034</v>
      </c>
      <c r="U10" s="46">
        <f>SUM(U6:U8)</f>
        <v>-2684670</v>
      </c>
      <c r="V10" s="47">
        <f>IFERROR(R10/D10,"-")</f>
        <v>0.20241532976827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0.10294117647059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5</v>
      </c>
      <c r="O6" s="92">
        <v>0</v>
      </c>
      <c r="P6" s="93">
        <f>N6+O6</f>
        <v>5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0.2</v>
      </c>
      <c r="U6" s="182">
        <f>IFERROR(J6/SUM(P6:P21),"-")</f>
        <v>9189.1891891892</v>
      </c>
      <c r="V6" s="84">
        <v>1</v>
      </c>
      <c r="W6" s="82">
        <f>IF(P6=0,"-",V6/P6)</f>
        <v>0.2</v>
      </c>
      <c r="X6" s="186">
        <v>3000</v>
      </c>
      <c r="Y6" s="187">
        <f>IFERROR(X6/P6,"-")</f>
        <v>600</v>
      </c>
      <c r="Z6" s="187">
        <f>IFERROR(X6/V6,"-")</f>
        <v>3000</v>
      </c>
      <c r="AA6" s="188">
        <f>SUM(X6:X21)-SUM(J6:J21)</f>
        <v>-305000</v>
      </c>
      <c r="AB6" s="85">
        <f>SUM(X6:X21)/SUM(J6:J21)</f>
        <v>0.10294117647059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0.2</v>
      </c>
      <c r="CH6" s="135">
        <v>1</v>
      </c>
      <c r="CI6" s="136">
        <f>IFERROR(CH6/CF6,"-")</f>
        <v>1</v>
      </c>
      <c r="CJ6" s="137">
        <v>3000</v>
      </c>
      <c r="CK6" s="138">
        <f>IFERROR(CJ6/CF6,"-")</f>
        <v>3000</v>
      </c>
      <c r="CL6" s="139">
        <v>1</v>
      </c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14</v>
      </c>
      <c r="L7" s="81">
        <v>7</v>
      </c>
      <c r="M7" s="81">
        <v>2</v>
      </c>
      <c r="N7" s="91">
        <v>2</v>
      </c>
      <c r="O7" s="92">
        <v>0</v>
      </c>
      <c r="P7" s="93">
        <f>N7+O7</f>
        <v>2</v>
      </c>
      <c r="Q7" s="82">
        <f>IFERROR(P7/M7,"-")</f>
        <v>1</v>
      </c>
      <c r="R7" s="81">
        <v>1</v>
      </c>
      <c r="S7" s="81">
        <v>1</v>
      </c>
      <c r="T7" s="82">
        <f>IFERROR(S7/(O7+P7),"-")</f>
        <v>0.5</v>
      </c>
      <c r="U7" s="182"/>
      <c r="V7" s="84">
        <v>1</v>
      </c>
      <c r="W7" s="82">
        <f>IF(P7=0,"-",V7/P7)</f>
        <v>0.5</v>
      </c>
      <c r="X7" s="186">
        <v>10000</v>
      </c>
      <c r="Y7" s="187">
        <f>IFERROR(X7/P7,"-")</f>
        <v>5000</v>
      </c>
      <c r="Z7" s="187">
        <f>IFERROR(X7/V7,"-")</f>
        <v>10000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0.5</v>
      </c>
      <c r="BY7" s="128">
        <v>1</v>
      </c>
      <c r="BZ7" s="129">
        <f>IFERROR(BY7/BW7,"-")</f>
        <v>1</v>
      </c>
      <c r="CA7" s="130">
        <v>9000</v>
      </c>
      <c r="CB7" s="131">
        <f>IFERROR(CA7/BW7,"-")</f>
        <v>9000</v>
      </c>
      <c r="CC7" s="132"/>
      <c r="CD7" s="132"/>
      <c r="CE7" s="132">
        <v>1</v>
      </c>
      <c r="CF7" s="133">
        <v>1</v>
      </c>
      <c r="CG7" s="134">
        <f>IF(P7=0,"",IF(CF7=0,"",(CF7/P7)))</f>
        <v>0.5</v>
      </c>
      <c r="CH7" s="135">
        <v>1</v>
      </c>
      <c r="CI7" s="136">
        <f>IFERROR(CH7/CF7,"-")</f>
        <v>1</v>
      </c>
      <c r="CJ7" s="137">
        <v>10000</v>
      </c>
      <c r="CK7" s="138">
        <f>IFERROR(CJ7/CF7,"-")</f>
        <v>10000</v>
      </c>
      <c r="CL7" s="139">
        <v>1</v>
      </c>
      <c r="CM7" s="139"/>
      <c r="CN7" s="139"/>
      <c r="CO7" s="140">
        <v>1</v>
      </c>
      <c r="CP7" s="141">
        <v>10000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9</v>
      </c>
      <c r="L11" s="81">
        <v>6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1</v>
      </c>
      <c r="O12" s="92">
        <v>0</v>
      </c>
      <c r="P12" s="93">
        <f>N12+O12</f>
        <v>1</v>
      </c>
      <c r="Q12" s="82" t="str">
        <f>IFERROR(P12/M12,"-")</f>
        <v>-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1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17</v>
      </c>
      <c r="L13" s="81">
        <v>9</v>
      </c>
      <c r="M13" s="81">
        <v>1</v>
      </c>
      <c r="N13" s="91">
        <v>1</v>
      </c>
      <c r="O13" s="92">
        <v>0</v>
      </c>
      <c r="P13" s="93">
        <f>N13+O13</f>
        <v>1</v>
      </c>
      <c r="Q13" s="82">
        <f>IFERROR(P13/M13,"-")</f>
        <v>1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64</v>
      </c>
      <c r="G14" s="203" t="s">
        <v>83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3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0.16666666666667</v>
      </c>
      <c r="X14" s="186">
        <v>5000</v>
      </c>
      <c r="Y14" s="187">
        <f>IFERROR(X14/P14,"-")</f>
        <v>833.33333333333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0.66666666666667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0.16666666666667</v>
      </c>
      <c r="BY14" s="128">
        <v>1</v>
      </c>
      <c r="BZ14" s="129">
        <f>IFERROR(BY14/BW14,"-")</f>
        <v>1</v>
      </c>
      <c r="CA14" s="130">
        <v>5000</v>
      </c>
      <c r="CB14" s="131">
        <f>IFERROR(CA14/BW14,"-")</f>
        <v>5000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69</v>
      </c>
      <c r="G15" s="203"/>
      <c r="H15" s="90"/>
      <c r="I15" s="90"/>
      <c r="J15" s="188"/>
      <c r="K15" s="81">
        <v>14</v>
      </c>
      <c r="L15" s="81">
        <v>10</v>
      </c>
      <c r="M15" s="81">
        <v>4</v>
      </c>
      <c r="N15" s="91">
        <v>3</v>
      </c>
      <c r="O15" s="92">
        <v>0</v>
      </c>
      <c r="P15" s="93">
        <f>N15+O15</f>
        <v>3</v>
      </c>
      <c r="Q15" s="82">
        <f>IFERROR(P15/M15,"-")</f>
        <v>0.75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0.33333333333333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64</v>
      </c>
      <c r="G16" s="203" t="s">
        <v>83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1</v>
      </c>
      <c r="O16" s="92">
        <v>0</v>
      </c>
      <c r="P16" s="93">
        <f>N16+O16</f>
        <v>1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69</v>
      </c>
      <c r="G17" s="203"/>
      <c r="H17" s="90"/>
      <c r="I17" s="90"/>
      <c r="J17" s="188"/>
      <c r="K17" s="81">
        <v>4</v>
      </c>
      <c r="L17" s="81">
        <v>4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88</v>
      </c>
      <c r="E18" s="203" t="s">
        <v>89</v>
      </c>
      <c r="F18" s="203" t="s">
        <v>64</v>
      </c>
      <c r="G18" s="203" t="s">
        <v>83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5</v>
      </c>
      <c r="O18" s="92">
        <v>0</v>
      </c>
      <c r="P18" s="93">
        <f>N18+O18</f>
        <v>5</v>
      </c>
      <c r="Q18" s="82" t="str">
        <f>IFERROR(P18/M18,"-")</f>
        <v>-</v>
      </c>
      <c r="R18" s="81">
        <v>2</v>
      </c>
      <c r="S18" s="81">
        <v>1</v>
      </c>
      <c r="T18" s="82">
        <f>IFERROR(S18/(O18+P18),"-")</f>
        <v>0.2</v>
      </c>
      <c r="U18" s="182"/>
      <c r="V18" s="84">
        <v>1</v>
      </c>
      <c r="W18" s="82">
        <f>IF(P18=0,"-",V18/P18)</f>
        <v>0.2</v>
      </c>
      <c r="X18" s="186">
        <v>3000</v>
      </c>
      <c r="Y18" s="187">
        <f>IFERROR(X18/P18,"-")</f>
        <v>600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0.6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</v>
      </c>
      <c r="BY18" s="128">
        <v>1</v>
      </c>
      <c r="BZ18" s="129">
        <f>IFERROR(BY18/BW18,"-")</f>
        <v>1</v>
      </c>
      <c r="CA18" s="130">
        <v>3000</v>
      </c>
      <c r="CB18" s="131">
        <f>IFERROR(CA18/BW18,"-")</f>
        <v>3000</v>
      </c>
      <c r="CC18" s="132">
        <v>1</v>
      </c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88</v>
      </c>
      <c r="E19" s="203" t="s">
        <v>89</v>
      </c>
      <c r="F19" s="203" t="s">
        <v>69</v>
      </c>
      <c r="G19" s="203"/>
      <c r="H19" s="90"/>
      <c r="I19" s="90"/>
      <c r="J19" s="188"/>
      <c r="K19" s="81">
        <v>17</v>
      </c>
      <c r="L19" s="81">
        <v>14</v>
      </c>
      <c r="M19" s="81">
        <v>1</v>
      </c>
      <c r="N19" s="91">
        <v>1</v>
      </c>
      <c r="O19" s="92">
        <v>0</v>
      </c>
      <c r="P19" s="93">
        <f>N19+O19</f>
        <v>1</v>
      </c>
      <c r="Q19" s="82">
        <f>IFERROR(P19/M19,"-")</f>
        <v>1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91</v>
      </c>
      <c r="C20" s="203"/>
      <c r="D20" s="203" t="s">
        <v>88</v>
      </c>
      <c r="E20" s="203" t="s">
        <v>89</v>
      </c>
      <c r="F20" s="203" t="s">
        <v>64</v>
      </c>
      <c r="G20" s="203" t="s">
        <v>83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10</v>
      </c>
      <c r="O20" s="92">
        <v>0</v>
      </c>
      <c r="P20" s="93">
        <f>N20+O20</f>
        <v>10</v>
      </c>
      <c r="Q20" s="82" t="str">
        <f>IFERROR(P20/M20,"-")</f>
        <v>-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2</v>
      </c>
      <c r="W20" s="82">
        <f>IF(P20=0,"-",V20/P20)</f>
        <v>0.2</v>
      </c>
      <c r="X20" s="186">
        <v>14000</v>
      </c>
      <c r="Y20" s="187">
        <f>IFERROR(X20/P20,"-")</f>
        <v>1400</v>
      </c>
      <c r="Z20" s="187">
        <f>IFERROR(X20/V20,"-")</f>
        <v>7000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0.1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0.2</v>
      </c>
      <c r="BG20" s="112">
        <v>1</v>
      </c>
      <c r="BH20" s="114">
        <f>IFERROR(BG20/BE20,"-")</f>
        <v>0.5</v>
      </c>
      <c r="BI20" s="115">
        <v>3000</v>
      </c>
      <c r="BJ20" s="116">
        <f>IFERROR(BI20/BE20,"-")</f>
        <v>1500</v>
      </c>
      <c r="BK20" s="117">
        <v>1</v>
      </c>
      <c r="BL20" s="117"/>
      <c r="BM20" s="117"/>
      <c r="BN20" s="119">
        <v>5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2</v>
      </c>
      <c r="CG20" s="134">
        <f>IF(P20=0,"",IF(CF20=0,"",(CF20/P20)))</f>
        <v>0.2</v>
      </c>
      <c r="CH20" s="135">
        <v>1</v>
      </c>
      <c r="CI20" s="136">
        <f>IFERROR(CH20/CF20,"-")</f>
        <v>0.5</v>
      </c>
      <c r="CJ20" s="137">
        <v>11000</v>
      </c>
      <c r="CK20" s="138">
        <f>IFERROR(CJ20/CF20,"-")</f>
        <v>5500</v>
      </c>
      <c r="CL20" s="139"/>
      <c r="CM20" s="139"/>
      <c r="CN20" s="139">
        <v>1</v>
      </c>
      <c r="CO20" s="140">
        <v>2</v>
      </c>
      <c r="CP20" s="141">
        <v>14000</v>
      </c>
      <c r="CQ20" s="141">
        <v>11000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92</v>
      </c>
      <c r="C21" s="203"/>
      <c r="D21" s="203" t="s">
        <v>88</v>
      </c>
      <c r="E21" s="203" t="s">
        <v>89</v>
      </c>
      <c r="F21" s="203" t="s">
        <v>69</v>
      </c>
      <c r="G21" s="203"/>
      <c r="H21" s="90"/>
      <c r="I21" s="90"/>
      <c r="J21" s="188"/>
      <c r="K21" s="81">
        <v>18</v>
      </c>
      <c r="L21" s="81">
        <v>11</v>
      </c>
      <c r="M21" s="81">
        <v>3</v>
      </c>
      <c r="N21" s="91">
        <v>2</v>
      </c>
      <c r="O21" s="92">
        <v>0</v>
      </c>
      <c r="P21" s="93">
        <f>N21+O21</f>
        <v>2</v>
      </c>
      <c r="Q21" s="82">
        <f>IFERROR(P21/M21,"-")</f>
        <v>0.66666666666667</v>
      </c>
      <c r="R21" s="81">
        <v>0</v>
      </c>
      <c r="S21" s="81">
        <v>1</v>
      </c>
      <c r="T21" s="82">
        <f>IFERROR(S21/(O21+P21),"-")</f>
        <v>0.5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0.27313888888889</v>
      </c>
      <c r="B22" s="203" t="s">
        <v>93</v>
      </c>
      <c r="C22" s="203"/>
      <c r="D22" s="203" t="s">
        <v>94</v>
      </c>
      <c r="E22" s="203" t="s">
        <v>95</v>
      </c>
      <c r="F22" s="203" t="s">
        <v>64</v>
      </c>
      <c r="G22" s="203" t="s">
        <v>96</v>
      </c>
      <c r="H22" s="90" t="s">
        <v>97</v>
      </c>
      <c r="I22" s="90" t="s">
        <v>98</v>
      </c>
      <c r="J22" s="188">
        <v>360000</v>
      </c>
      <c r="K22" s="81">
        <v>0</v>
      </c>
      <c r="L22" s="81">
        <v>0</v>
      </c>
      <c r="M22" s="81">
        <v>0</v>
      </c>
      <c r="N22" s="91">
        <v>5</v>
      </c>
      <c r="O22" s="92">
        <v>0</v>
      </c>
      <c r="P22" s="93">
        <f>N22+O22</f>
        <v>5</v>
      </c>
      <c r="Q22" s="82" t="str">
        <f>IFERROR(P22/M22,"-")</f>
        <v>-</v>
      </c>
      <c r="R22" s="81">
        <v>2</v>
      </c>
      <c r="S22" s="81">
        <v>0</v>
      </c>
      <c r="T22" s="82">
        <f>IFERROR(S22/(O22+P22),"-")</f>
        <v>0</v>
      </c>
      <c r="U22" s="182">
        <f>IFERROR(J22/SUM(P22:P27),"-")</f>
        <v>10909.090909091</v>
      </c>
      <c r="V22" s="84">
        <v>2</v>
      </c>
      <c r="W22" s="82">
        <f>IF(P22=0,"-",V22/P22)</f>
        <v>0.4</v>
      </c>
      <c r="X22" s="186">
        <v>7330</v>
      </c>
      <c r="Y22" s="187">
        <f>IFERROR(X22/P22,"-")</f>
        <v>1466</v>
      </c>
      <c r="Z22" s="187">
        <f>IFERROR(X22/V22,"-")</f>
        <v>3665</v>
      </c>
      <c r="AA22" s="188">
        <f>SUM(X22:X27)-SUM(J22:J27)</f>
        <v>-261670</v>
      </c>
      <c r="AB22" s="85">
        <f>SUM(X22:X27)/SUM(J22:J27)</f>
        <v>0.27313888888889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0.4</v>
      </c>
      <c r="BP22" s="121">
        <v>1</v>
      </c>
      <c r="BQ22" s="122">
        <f>IFERROR(BP22/BN22,"-")</f>
        <v>0.5</v>
      </c>
      <c r="BR22" s="123">
        <v>6000</v>
      </c>
      <c r="BS22" s="124">
        <f>IFERROR(BR22/BN22,"-")</f>
        <v>3000</v>
      </c>
      <c r="BT22" s="125"/>
      <c r="BU22" s="125">
        <v>1</v>
      </c>
      <c r="BV22" s="125"/>
      <c r="BW22" s="126">
        <v>2</v>
      </c>
      <c r="BX22" s="127">
        <f>IF(P22=0,"",IF(BW22=0,"",(BW22/P22)))</f>
        <v>0.4</v>
      </c>
      <c r="BY22" s="128">
        <v>1</v>
      </c>
      <c r="BZ22" s="129">
        <f>IFERROR(BY22/BW22,"-")</f>
        <v>0.5</v>
      </c>
      <c r="CA22" s="130">
        <v>1330</v>
      </c>
      <c r="CB22" s="131">
        <f>IFERROR(CA22/BW22,"-")</f>
        <v>665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7330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99</v>
      </c>
      <c r="C23" s="203"/>
      <c r="D23" s="203" t="s">
        <v>74</v>
      </c>
      <c r="E23" s="203" t="s">
        <v>100</v>
      </c>
      <c r="F23" s="203" t="s">
        <v>64</v>
      </c>
      <c r="G23" s="203"/>
      <c r="H23" s="90" t="s">
        <v>97</v>
      </c>
      <c r="I23" s="90"/>
      <c r="J23" s="188"/>
      <c r="K23" s="81">
        <v>0</v>
      </c>
      <c r="L23" s="81">
        <v>0</v>
      </c>
      <c r="M23" s="81">
        <v>0</v>
      </c>
      <c r="N23" s="91">
        <v>2</v>
      </c>
      <c r="O23" s="92">
        <v>0</v>
      </c>
      <c r="P23" s="93">
        <f>N23+O23</f>
        <v>2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1</v>
      </c>
      <c r="W23" s="82">
        <f>IF(P23=0,"-",V23/P23)</f>
        <v>0.5</v>
      </c>
      <c r="X23" s="186">
        <v>5000</v>
      </c>
      <c r="Y23" s="187">
        <f>IFERROR(X23/P23,"-")</f>
        <v>2500</v>
      </c>
      <c r="Z23" s="187">
        <f>IFERROR(X23/V23,"-")</f>
        <v>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>
        <v>1</v>
      </c>
      <c r="BQ23" s="122">
        <f>IFERROR(BP23/BN23,"-")</f>
        <v>1</v>
      </c>
      <c r="BR23" s="123">
        <v>5000</v>
      </c>
      <c r="BS23" s="124">
        <f>IFERROR(BR23/BN23,"-")</f>
        <v>5000</v>
      </c>
      <c r="BT23" s="125">
        <v>1</v>
      </c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5000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101</v>
      </c>
      <c r="C24" s="203"/>
      <c r="D24" s="203" t="s">
        <v>102</v>
      </c>
      <c r="E24" s="203" t="s">
        <v>103</v>
      </c>
      <c r="F24" s="203" t="s">
        <v>64</v>
      </c>
      <c r="G24" s="203"/>
      <c r="H24" s="90" t="s">
        <v>97</v>
      </c>
      <c r="I24" s="90"/>
      <c r="J24" s="188"/>
      <c r="K24" s="81">
        <v>0</v>
      </c>
      <c r="L24" s="81">
        <v>0</v>
      </c>
      <c r="M24" s="81">
        <v>0</v>
      </c>
      <c r="N24" s="91">
        <v>11</v>
      </c>
      <c r="O24" s="92">
        <v>0</v>
      </c>
      <c r="P24" s="93">
        <f>N24+O24</f>
        <v>11</v>
      </c>
      <c r="Q24" s="82" t="str">
        <f>IFERROR(P24/M24,"-")</f>
        <v>-</v>
      </c>
      <c r="R24" s="81">
        <v>3</v>
      </c>
      <c r="S24" s="81">
        <v>3</v>
      </c>
      <c r="T24" s="82">
        <f>IFERROR(S24/(O24+P24),"-")</f>
        <v>0.27272727272727</v>
      </c>
      <c r="U24" s="182"/>
      <c r="V24" s="84">
        <v>1</v>
      </c>
      <c r="W24" s="82">
        <f>IF(P24=0,"-",V24/P24)</f>
        <v>0.090909090909091</v>
      </c>
      <c r="X24" s="186">
        <v>26000</v>
      </c>
      <c r="Y24" s="187">
        <f>IFERROR(X24/P24,"-")</f>
        <v>2363.6363636364</v>
      </c>
      <c r="Z24" s="187">
        <f>IFERROR(X24/V24,"-")</f>
        <v>26000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0.090909090909091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5</v>
      </c>
      <c r="BO24" s="120">
        <f>IF(P24=0,"",IF(BN24=0,"",(BN24/P24)))</f>
        <v>0.45454545454545</v>
      </c>
      <c r="BP24" s="121">
        <v>1</v>
      </c>
      <c r="BQ24" s="122">
        <f>IFERROR(BP24/BN24,"-")</f>
        <v>0.2</v>
      </c>
      <c r="BR24" s="123">
        <v>26000</v>
      </c>
      <c r="BS24" s="124">
        <f>IFERROR(BR24/BN24,"-")</f>
        <v>5200</v>
      </c>
      <c r="BT24" s="125"/>
      <c r="BU24" s="125"/>
      <c r="BV24" s="125">
        <v>1</v>
      </c>
      <c r="BW24" s="126">
        <v>4</v>
      </c>
      <c r="BX24" s="127">
        <f>IF(P24=0,"",IF(BW24=0,"",(BW24/P24)))</f>
        <v>0.36363636363636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0.090909090909091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1</v>
      </c>
      <c r="CP24" s="141">
        <v>26000</v>
      </c>
      <c r="CQ24" s="141">
        <v>26000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104</v>
      </c>
      <c r="C25" s="203"/>
      <c r="D25" s="203" t="s">
        <v>105</v>
      </c>
      <c r="E25" s="203" t="s">
        <v>106</v>
      </c>
      <c r="F25" s="203" t="s">
        <v>64</v>
      </c>
      <c r="G25" s="203"/>
      <c r="H25" s="90" t="s">
        <v>97</v>
      </c>
      <c r="I25" s="90"/>
      <c r="J25" s="188"/>
      <c r="K25" s="81">
        <v>0</v>
      </c>
      <c r="L25" s="81">
        <v>0</v>
      </c>
      <c r="M25" s="81">
        <v>0</v>
      </c>
      <c r="N25" s="91">
        <v>4</v>
      </c>
      <c r="O25" s="92">
        <v>0</v>
      </c>
      <c r="P25" s="93">
        <f>N25+O25</f>
        <v>4</v>
      </c>
      <c r="Q25" s="82" t="str">
        <f>IFERROR(P25/M25,"-")</f>
        <v>-</v>
      </c>
      <c r="R25" s="81">
        <v>2</v>
      </c>
      <c r="S25" s="81">
        <v>1</v>
      </c>
      <c r="T25" s="82">
        <f>IFERROR(S25/(O25+P25),"-")</f>
        <v>0.25</v>
      </c>
      <c r="U25" s="182"/>
      <c r="V25" s="84">
        <v>1</v>
      </c>
      <c r="W25" s="82">
        <f>IF(P25=0,"-",V25/P25)</f>
        <v>0.25</v>
      </c>
      <c r="X25" s="186">
        <v>15000</v>
      </c>
      <c r="Y25" s="187">
        <f>IFERROR(X25/P25,"-")</f>
        <v>3750</v>
      </c>
      <c r="Z25" s="187">
        <f>IFERROR(X25/V25,"-")</f>
        <v>15000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3</v>
      </c>
      <c r="BX25" s="127">
        <f>IF(P25=0,"",IF(BW25=0,"",(BW25/P25)))</f>
        <v>0.75</v>
      </c>
      <c r="BY25" s="128">
        <v>1</v>
      </c>
      <c r="BZ25" s="129">
        <f>IFERROR(BY25/BW25,"-")</f>
        <v>0.33333333333333</v>
      </c>
      <c r="CA25" s="130">
        <v>15000</v>
      </c>
      <c r="CB25" s="131">
        <f>IFERROR(CA25/BW25,"-")</f>
        <v>5000</v>
      </c>
      <c r="CC25" s="132"/>
      <c r="CD25" s="132"/>
      <c r="CE25" s="132">
        <v>1</v>
      </c>
      <c r="CF25" s="133">
        <v>1</v>
      </c>
      <c r="CG25" s="134">
        <f>IF(P25=0,"",IF(CF25=0,"",(CF25/P25)))</f>
        <v>0.25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15000</v>
      </c>
      <c r="CQ25" s="141">
        <v>15000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107</v>
      </c>
      <c r="C26" s="203"/>
      <c r="D26" s="203" t="s">
        <v>108</v>
      </c>
      <c r="E26" s="203" t="s">
        <v>109</v>
      </c>
      <c r="F26" s="203" t="s">
        <v>64</v>
      </c>
      <c r="G26" s="203"/>
      <c r="H26" s="90" t="s">
        <v>97</v>
      </c>
      <c r="I26" s="90"/>
      <c r="J26" s="188"/>
      <c r="K26" s="81">
        <v>0</v>
      </c>
      <c r="L26" s="81">
        <v>0</v>
      </c>
      <c r="M26" s="81">
        <v>0</v>
      </c>
      <c r="N26" s="91">
        <v>6</v>
      </c>
      <c r="O26" s="92">
        <v>0</v>
      </c>
      <c r="P26" s="93">
        <f>N26+O26</f>
        <v>6</v>
      </c>
      <c r="Q26" s="82" t="str">
        <f>IFERROR(P26/M26,"-")</f>
        <v>-</v>
      </c>
      <c r="R26" s="81">
        <v>6</v>
      </c>
      <c r="S26" s="81">
        <v>0</v>
      </c>
      <c r="T26" s="82">
        <f>IFERROR(S26/(O26+P26),"-")</f>
        <v>0</v>
      </c>
      <c r="U26" s="182"/>
      <c r="V26" s="84">
        <v>3</v>
      </c>
      <c r="W26" s="82">
        <f>IF(P26=0,"-",V26/P26)</f>
        <v>0.5</v>
      </c>
      <c r="X26" s="186">
        <v>42000</v>
      </c>
      <c r="Y26" s="187">
        <f>IFERROR(X26/P26,"-")</f>
        <v>7000</v>
      </c>
      <c r="Z26" s="187">
        <f>IFERROR(X26/V26,"-")</f>
        <v>14000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0.16666666666667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0.16666666666667</v>
      </c>
      <c r="BG26" s="112">
        <v>1</v>
      </c>
      <c r="BH26" s="114">
        <f>IFERROR(BG26/BE26,"-")</f>
        <v>1</v>
      </c>
      <c r="BI26" s="115">
        <v>6000</v>
      </c>
      <c r="BJ26" s="116">
        <f>IFERROR(BI26/BE26,"-")</f>
        <v>6000</v>
      </c>
      <c r="BK26" s="117"/>
      <c r="BL26" s="117">
        <v>1</v>
      </c>
      <c r="BM26" s="117"/>
      <c r="BN26" s="119">
        <v>2</v>
      </c>
      <c r="BO26" s="120">
        <f>IF(P26=0,"",IF(BN26=0,"",(BN26/P26)))</f>
        <v>0.33333333333333</v>
      </c>
      <c r="BP26" s="121">
        <v>1</v>
      </c>
      <c r="BQ26" s="122">
        <f>IFERROR(BP26/BN26,"-")</f>
        <v>0.5</v>
      </c>
      <c r="BR26" s="123">
        <v>30000</v>
      </c>
      <c r="BS26" s="124">
        <f>IFERROR(BR26/BN26,"-")</f>
        <v>15000</v>
      </c>
      <c r="BT26" s="125"/>
      <c r="BU26" s="125"/>
      <c r="BV26" s="125">
        <v>1</v>
      </c>
      <c r="BW26" s="126">
        <v>1</v>
      </c>
      <c r="BX26" s="127">
        <f>IF(P26=0,"",IF(BW26=0,"",(BW26/P26)))</f>
        <v>0.16666666666667</v>
      </c>
      <c r="BY26" s="128">
        <v>1</v>
      </c>
      <c r="BZ26" s="129">
        <f>IFERROR(BY26/BW26,"-")</f>
        <v>1</v>
      </c>
      <c r="CA26" s="130">
        <v>6000</v>
      </c>
      <c r="CB26" s="131">
        <f>IFERROR(CA26/BW26,"-")</f>
        <v>6000</v>
      </c>
      <c r="CC26" s="132"/>
      <c r="CD26" s="132">
        <v>1</v>
      </c>
      <c r="CE26" s="132"/>
      <c r="CF26" s="133">
        <v>1</v>
      </c>
      <c r="CG26" s="134">
        <f>IF(P26=0,"",IF(CF26=0,"",(CF26/P26)))</f>
        <v>0.16666666666667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3</v>
      </c>
      <c r="CP26" s="141">
        <v>42000</v>
      </c>
      <c r="CQ26" s="141">
        <v>30000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110</v>
      </c>
      <c r="C27" s="203"/>
      <c r="D27" s="203" t="s">
        <v>111</v>
      </c>
      <c r="E27" s="203" t="s">
        <v>111</v>
      </c>
      <c r="F27" s="203" t="s">
        <v>69</v>
      </c>
      <c r="G27" s="203"/>
      <c r="H27" s="90"/>
      <c r="I27" s="90"/>
      <c r="J27" s="188"/>
      <c r="K27" s="81">
        <v>80</v>
      </c>
      <c r="L27" s="81">
        <v>43</v>
      </c>
      <c r="M27" s="81">
        <v>10</v>
      </c>
      <c r="N27" s="91">
        <v>5</v>
      </c>
      <c r="O27" s="92">
        <v>0</v>
      </c>
      <c r="P27" s="93">
        <f>N27+O27</f>
        <v>5</v>
      </c>
      <c r="Q27" s="82">
        <f>IFERROR(P27/M27,"-")</f>
        <v>0.5</v>
      </c>
      <c r="R27" s="81">
        <v>4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3000</v>
      </c>
      <c r="Y27" s="187">
        <f>IFERROR(X27/P27,"-")</f>
        <v>600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0.4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3</v>
      </c>
      <c r="BX27" s="127">
        <f>IF(P27=0,"",IF(BW27=0,"",(BW27/P27)))</f>
        <v>0.6</v>
      </c>
      <c r="BY27" s="128">
        <v>1</v>
      </c>
      <c r="BZ27" s="129">
        <f>IFERROR(BY27/BW27,"-")</f>
        <v>0.33333333333333</v>
      </c>
      <c r="CA27" s="130">
        <v>3000</v>
      </c>
      <c r="CB27" s="131">
        <f>IFERROR(CA27/BW27,"-")</f>
        <v>1000</v>
      </c>
      <c r="CC27" s="132">
        <v>1</v>
      </c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3000</v>
      </c>
      <c r="CQ27" s="141">
        <v>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0.071428571428571</v>
      </c>
      <c r="B28" s="203" t="s">
        <v>112</v>
      </c>
      <c r="C28" s="203"/>
      <c r="D28" s="203" t="s">
        <v>113</v>
      </c>
      <c r="E28" s="203" t="s">
        <v>63</v>
      </c>
      <c r="F28" s="203" t="s">
        <v>64</v>
      </c>
      <c r="G28" s="203" t="s">
        <v>114</v>
      </c>
      <c r="H28" s="90" t="s">
        <v>115</v>
      </c>
      <c r="I28" s="90"/>
      <c r="J28" s="188">
        <v>280000</v>
      </c>
      <c r="K28" s="81">
        <v>0</v>
      </c>
      <c r="L28" s="81">
        <v>0</v>
      </c>
      <c r="M28" s="81">
        <v>0</v>
      </c>
      <c r="N28" s="91">
        <v>8</v>
      </c>
      <c r="O28" s="92">
        <v>0</v>
      </c>
      <c r="P28" s="93">
        <f>N28+O28</f>
        <v>8</v>
      </c>
      <c r="Q28" s="82" t="str">
        <f>IFERROR(P28/M28,"-")</f>
        <v>-</v>
      </c>
      <c r="R28" s="81">
        <v>1</v>
      </c>
      <c r="S28" s="81">
        <v>1</v>
      </c>
      <c r="T28" s="82">
        <f>IFERROR(S28/(O28+P28),"-")</f>
        <v>0.125</v>
      </c>
      <c r="U28" s="182">
        <f>IFERROR(J28/SUM(P28:P32),"-")</f>
        <v>13333.333333333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-260000</v>
      </c>
      <c r="AB28" s="85">
        <f>SUM(X28:X32)/SUM(J28:J32)</f>
        <v>0.071428571428571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5</v>
      </c>
      <c r="BO28" s="120">
        <f>IF(P28=0,"",IF(BN28=0,"",(BN28/P28)))</f>
        <v>0.625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94</v>
      </c>
      <c r="E29" s="203" t="s">
        <v>95</v>
      </c>
      <c r="F29" s="203" t="s">
        <v>64</v>
      </c>
      <c r="G29" s="203"/>
      <c r="H29" s="90" t="s">
        <v>115</v>
      </c>
      <c r="I29" s="90"/>
      <c r="J29" s="188"/>
      <c r="K29" s="81">
        <v>0</v>
      </c>
      <c r="L29" s="81">
        <v>0</v>
      </c>
      <c r="M29" s="81">
        <v>0</v>
      </c>
      <c r="N29" s="91">
        <v>2</v>
      </c>
      <c r="O29" s="92">
        <v>0</v>
      </c>
      <c r="P29" s="93">
        <f>N29+O29</f>
        <v>2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117</v>
      </c>
      <c r="C30" s="203"/>
      <c r="D30" s="203" t="s">
        <v>118</v>
      </c>
      <c r="E30" s="203" t="s">
        <v>119</v>
      </c>
      <c r="F30" s="203" t="s">
        <v>64</v>
      </c>
      <c r="G30" s="203"/>
      <c r="H30" s="90" t="s">
        <v>115</v>
      </c>
      <c r="I30" s="90"/>
      <c r="J30" s="188"/>
      <c r="K30" s="81">
        <v>0</v>
      </c>
      <c r="L30" s="81">
        <v>0</v>
      </c>
      <c r="M30" s="81">
        <v>0</v>
      </c>
      <c r="N30" s="91">
        <v>4</v>
      </c>
      <c r="O30" s="92">
        <v>0</v>
      </c>
      <c r="P30" s="93">
        <f>N30+O30</f>
        <v>4</v>
      </c>
      <c r="Q30" s="82" t="str">
        <f>IFERROR(P30/M30,"-")</f>
        <v>-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0.75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120</v>
      </c>
      <c r="C31" s="203"/>
      <c r="D31" s="203" t="s">
        <v>81</v>
      </c>
      <c r="E31" s="203" t="s">
        <v>82</v>
      </c>
      <c r="F31" s="203" t="s">
        <v>64</v>
      </c>
      <c r="G31" s="203"/>
      <c r="H31" s="90" t="s">
        <v>115</v>
      </c>
      <c r="I31" s="90"/>
      <c r="J31" s="188"/>
      <c r="K31" s="81">
        <v>0</v>
      </c>
      <c r="L31" s="81">
        <v>0</v>
      </c>
      <c r="M31" s="81">
        <v>0</v>
      </c>
      <c r="N31" s="91">
        <v>4</v>
      </c>
      <c r="O31" s="92">
        <v>0</v>
      </c>
      <c r="P31" s="93">
        <f>N31+O31</f>
        <v>4</v>
      </c>
      <c r="Q31" s="82" t="str">
        <f>IFERROR(P31/M31,"-")</f>
        <v>-</v>
      </c>
      <c r="R31" s="81">
        <v>3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0.25</v>
      </c>
      <c r="X31" s="186">
        <v>20000</v>
      </c>
      <c r="Y31" s="187">
        <f>IFERROR(X31/P31,"-")</f>
        <v>5000</v>
      </c>
      <c r="Z31" s="187">
        <f>IFERROR(X31/V31,"-")</f>
        <v>20000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0.5</v>
      </c>
      <c r="BP31" s="121">
        <v>1</v>
      </c>
      <c r="BQ31" s="122">
        <f>IFERROR(BP31/BN31,"-")</f>
        <v>0.5</v>
      </c>
      <c r="BR31" s="123">
        <v>20000</v>
      </c>
      <c r="BS31" s="124">
        <f>IFERROR(BR31/BN31,"-")</f>
        <v>10000</v>
      </c>
      <c r="BT31" s="125"/>
      <c r="BU31" s="125"/>
      <c r="BV31" s="125">
        <v>1</v>
      </c>
      <c r="BW31" s="126">
        <v>2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20000</v>
      </c>
      <c r="CQ31" s="141">
        <v>20000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121</v>
      </c>
      <c r="C32" s="203"/>
      <c r="D32" s="203" t="s">
        <v>111</v>
      </c>
      <c r="E32" s="203" t="s">
        <v>111</v>
      </c>
      <c r="F32" s="203" t="s">
        <v>69</v>
      </c>
      <c r="G32" s="203"/>
      <c r="H32" s="90"/>
      <c r="I32" s="90"/>
      <c r="J32" s="188"/>
      <c r="K32" s="81">
        <v>46</v>
      </c>
      <c r="L32" s="81">
        <v>22</v>
      </c>
      <c r="M32" s="81">
        <v>144</v>
      </c>
      <c r="N32" s="91">
        <v>3</v>
      </c>
      <c r="O32" s="92">
        <v>0</v>
      </c>
      <c r="P32" s="93">
        <f>N32+O32</f>
        <v>3</v>
      </c>
      <c r="Q32" s="82">
        <f>IFERROR(P32/M32,"-")</f>
        <v>0.020833333333333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0.66666666666667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122</v>
      </c>
      <c r="C33" s="203"/>
      <c r="D33" s="203" t="s">
        <v>123</v>
      </c>
      <c r="E33" s="203" t="s">
        <v>124</v>
      </c>
      <c r="F33" s="203" t="s">
        <v>64</v>
      </c>
      <c r="G33" s="203" t="s">
        <v>125</v>
      </c>
      <c r="H33" s="90" t="s">
        <v>126</v>
      </c>
      <c r="I33" s="90" t="s">
        <v>127</v>
      </c>
      <c r="J33" s="188">
        <v>300000</v>
      </c>
      <c r="K33" s="81">
        <v>0</v>
      </c>
      <c r="L33" s="81">
        <v>0</v>
      </c>
      <c r="M33" s="81">
        <v>0</v>
      </c>
      <c r="N33" s="91">
        <v>2</v>
      </c>
      <c r="O33" s="92">
        <v>0</v>
      </c>
      <c r="P33" s="93">
        <f>N33+O33</f>
        <v>2</v>
      </c>
      <c r="Q33" s="82" t="str">
        <f>IFERROR(P33/M33,"-")</f>
        <v>-</v>
      </c>
      <c r="R33" s="81">
        <v>1</v>
      </c>
      <c r="S33" s="81">
        <v>0</v>
      </c>
      <c r="T33" s="82">
        <f>IFERROR(S33/(O33+P33),"-")</f>
        <v>0</v>
      </c>
      <c r="U33" s="182">
        <f>IFERROR(J33/SUM(P33:P37),"-")</f>
        <v>15000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-300000</v>
      </c>
      <c r="AB33" s="85">
        <f>SUM(X33:X37)/SUM(J33:J37)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1</v>
      </c>
      <c r="CG33" s="134">
        <f>IF(P33=0,"",IF(CF33=0,"",(CF33/P33)))</f>
        <v>0.5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81</v>
      </c>
      <c r="E34" s="203" t="s">
        <v>82</v>
      </c>
      <c r="F34" s="203" t="s">
        <v>64</v>
      </c>
      <c r="G34" s="203"/>
      <c r="H34" s="90" t="s">
        <v>126</v>
      </c>
      <c r="I34" s="90"/>
      <c r="J34" s="188"/>
      <c r="K34" s="81">
        <v>0</v>
      </c>
      <c r="L34" s="81">
        <v>0</v>
      </c>
      <c r="M34" s="81">
        <v>0</v>
      </c>
      <c r="N34" s="91">
        <v>7</v>
      </c>
      <c r="O34" s="92">
        <v>0</v>
      </c>
      <c r="P34" s="93">
        <f>N34+O34</f>
        <v>7</v>
      </c>
      <c r="Q34" s="82" t="str">
        <f>IFERROR(P34/M34,"-")</f>
        <v>-</v>
      </c>
      <c r="R34" s="81">
        <v>2</v>
      </c>
      <c r="S34" s="81">
        <v>1</v>
      </c>
      <c r="T34" s="82">
        <f>IFERROR(S34/(O34+P34),"-")</f>
        <v>0.14285714285714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3</v>
      </c>
      <c r="BO34" s="120">
        <f>IF(P34=0,"",IF(BN34=0,"",(BN34/P34)))</f>
        <v>0.42857142857143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0.42857142857143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0.14285714285714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105</v>
      </c>
      <c r="E35" s="203" t="s">
        <v>106</v>
      </c>
      <c r="F35" s="203" t="s">
        <v>64</v>
      </c>
      <c r="G35" s="203"/>
      <c r="H35" s="90" t="s">
        <v>126</v>
      </c>
      <c r="I35" s="90"/>
      <c r="J35" s="188"/>
      <c r="K35" s="81">
        <v>0</v>
      </c>
      <c r="L35" s="81">
        <v>0</v>
      </c>
      <c r="M35" s="81">
        <v>0</v>
      </c>
      <c r="N35" s="91">
        <v>7</v>
      </c>
      <c r="O35" s="92">
        <v>0</v>
      </c>
      <c r="P35" s="93">
        <f>N35+O35</f>
        <v>7</v>
      </c>
      <c r="Q35" s="82" t="str">
        <f>IFERROR(P35/M35,"-")</f>
        <v>-</v>
      </c>
      <c r="R35" s="81">
        <v>3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0.14285714285714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0.28571428571429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3</v>
      </c>
      <c r="BX35" s="127">
        <f>IF(P35=0,"",IF(BW35=0,"",(BW35/P35)))</f>
        <v>0.42857142857143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0.14285714285714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130</v>
      </c>
      <c r="C36" s="203"/>
      <c r="D36" s="203" t="s">
        <v>108</v>
      </c>
      <c r="E36" s="203" t="s">
        <v>109</v>
      </c>
      <c r="F36" s="203" t="s">
        <v>64</v>
      </c>
      <c r="G36" s="203"/>
      <c r="H36" s="90" t="s">
        <v>126</v>
      </c>
      <c r="I36" s="90"/>
      <c r="J36" s="188"/>
      <c r="K36" s="81">
        <v>0</v>
      </c>
      <c r="L36" s="81">
        <v>0</v>
      </c>
      <c r="M36" s="81">
        <v>0</v>
      </c>
      <c r="N36" s="91">
        <v>1</v>
      </c>
      <c r="O36" s="92">
        <v>0</v>
      </c>
      <c r="P36" s="93">
        <f>N36+O36</f>
        <v>1</v>
      </c>
      <c r="Q36" s="82" t="str">
        <f>IFERROR(P36/M36,"-")</f>
        <v>-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131</v>
      </c>
      <c r="C37" s="203"/>
      <c r="D37" s="203" t="s">
        <v>111</v>
      </c>
      <c r="E37" s="203" t="s">
        <v>111</v>
      </c>
      <c r="F37" s="203" t="s">
        <v>69</v>
      </c>
      <c r="G37" s="203"/>
      <c r="H37" s="90"/>
      <c r="I37" s="90"/>
      <c r="J37" s="188"/>
      <c r="K37" s="81">
        <v>44</v>
      </c>
      <c r="L37" s="81">
        <v>21</v>
      </c>
      <c r="M37" s="81">
        <v>6</v>
      </c>
      <c r="N37" s="91">
        <v>3</v>
      </c>
      <c r="O37" s="92">
        <v>0</v>
      </c>
      <c r="P37" s="93">
        <f>N37+O37</f>
        <v>3</v>
      </c>
      <c r="Q37" s="82">
        <f>IFERROR(P37/M37,"-")</f>
        <v>0.5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0.33333333333333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0.33333333333333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0.49583333333333</v>
      </c>
      <c r="B38" s="203" t="s">
        <v>132</v>
      </c>
      <c r="C38" s="203"/>
      <c r="D38" s="203" t="s">
        <v>118</v>
      </c>
      <c r="E38" s="203" t="s">
        <v>119</v>
      </c>
      <c r="F38" s="203" t="s">
        <v>64</v>
      </c>
      <c r="G38" s="203" t="s">
        <v>133</v>
      </c>
      <c r="H38" s="90" t="s">
        <v>134</v>
      </c>
      <c r="I38" s="90" t="s">
        <v>135</v>
      </c>
      <c r="J38" s="188">
        <v>240000</v>
      </c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IFERROR(J38/SUM(P38:P47),"-")</f>
        <v>6857.1428571429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SUM(X38:X47)-SUM(J38:J47)</f>
        <v>-121000</v>
      </c>
      <c r="AB38" s="85">
        <f>SUM(X38:X47)/SUM(J38:J47)</f>
        <v>0.49583333333333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136</v>
      </c>
      <c r="C39" s="203"/>
      <c r="D39" s="203" t="s">
        <v>81</v>
      </c>
      <c r="E39" s="203" t="s">
        <v>82</v>
      </c>
      <c r="F39" s="203" t="s">
        <v>64</v>
      </c>
      <c r="G39" s="203" t="s">
        <v>137</v>
      </c>
      <c r="H39" s="90" t="s">
        <v>134</v>
      </c>
      <c r="I39" s="90" t="s">
        <v>135</v>
      </c>
      <c r="J39" s="188"/>
      <c r="K39" s="81">
        <v>0</v>
      </c>
      <c r="L39" s="81">
        <v>0</v>
      </c>
      <c r="M39" s="81">
        <v>0</v>
      </c>
      <c r="N39" s="91">
        <v>2</v>
      </c>
      <c r="O39" s="92">
        <v>0</v>
      </c>
      <c r="P39" s="93">
        <f>N39+O39</f>
        <v>2</v>
      </c>
      <c r="Q39" s="82" t="str">
        <f>IFERROR(P39/M39,"-")</f>
        <v>-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0.5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138</v>
      </c>
      <c r="C40" s="203"/>
      <c r="D40" s="203" t="s">
        <v>88</v>
      </c>
      <c r="E40" s="203" t="s">
        <v>89</v>
      </c>
      <c r="F40" s="203" t="s">
        <v>64</v>
      </c>
      <c r="G40" s="203" t="s">
        <v>139</v>
      </c>
      <c r="H40" s="90" t="s">
        <v>134</v>
      </c>
      <c r="I40" s="90" t="s">
        <v>135</v>
      </c>
      <c r="J40" s="188"/>
      <c r="K40" s="81">
        <v>0</v>
      </c>
      <c r="L40" s="81">
        <v>0</v>
      </c>
      <c r="M40" s="81">
        <v>0</v>
      </c>
      <c r="N40" s="91">
        <v>1</v>
      </c>
      <c r="O40" s="92">
        <v>0</v>
      </c>
      <c r="P40" s="93">
        <f>N40+O40</f>
        <v>1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140</v>
      </c>
      <c r="C41" s="203"/>
      <c r="D41" s="203" t="s">
        <v>94</v>
      </c>
      <c r="E41" s="203" t="s">
        <v>95</v>
      </c>
      <c r="F41" s="203" t="s">
        <v>64</v>
      </c>
      <c r="G41" s="203" t="s">
        <v>141</v>
      </c>
      <c r="H41" s="90" t="s">
        <v>134</v>
      </c>
      <c r="I41" s="90" t="s">
        <v>142</v>
      </c>
      <c r="J41" s="188"/>
      <c r="K41" s="81">
        <v>0</v>
      </c>
      <c r="L41" s="81">
        <v>0</v>
      </c>
      <c r="M41" s="81">
        <v>0</v>
      </c>
      <c r="N41" s="91">
        <v>6</v>
      </c>
      <c r="O41" s="92">
        <v>0</v>
      </c>
      <c r="P41" s="93">
        <f>N41+O41</f>
        <v>6</v>
      </c>
      <c r="Q41" s="82" t="str">
        <f>IFERROR(P41/M41,"-")</f>
        <v>-</v>
      </c>
      <c r="R41" s="81">
        <v>3</v>
      </c>
      <c r="S41" s="81">
        <v>1</v>
      </c>
      <c r="T41" s="82">
        <f>IFERROR(S41/(O41+P41),"-")</f>
        <v>0.16666666666667</v>
      </c>
      <c r="U41" s="182"/>
      <c r="V41" s="84">
        <v>1</v>
      </c>
      <c r="W41" s="82">
        <f>IF(P41=0,"-",V41/P41)</f>
        <v>0.16666666666667</v>
      </c>
      <c r="X41" s="186">
        <v>3000</v>
      </c>
      <c r="Y41" s="187">
        <f>IFERROR(X41/P41,"-")</f>
        <v>500</v>
      </c>
      <c r="Z41" s="187">
        <f>IFERROR(X41/V41,"-")</f>
        <v>3000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0.16666666666667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4</v>
      </c>
      <c r="BX41" s="127">
        <f>IF(P41=0,"",IF(BW41=0,"",(BW41/P41)))</f>
        <v>0.66666666666667</v>
      </c>
      <c r="BY41" s="128">
        <v>1</v>
      </c>
      <c r="BZ41" s="129">
        <f>IFERROR(BY41/BW41,"-")</f>
        <v>0.25</v>
      </c>
      <c r="CA41" s="130">
        <v>3000</v>
      </c>
      <c r="CB41" s="131">
        <f>IFERROR(CA41/BW41,"-")</f>
        <v>750</v>
      </c>
      <c r="CC41" s="132">
        <v>1</v>
      </c>
      <c r="CD41" s="132"/>
      <c r="CE41" s="132"/>
      <c r="CF41" s="133">
        <v>1</v>
      </c>
      <c r="CG41" s="134">
        <f>IF(P41=0,"",IF(CF41=0,"",(CF41/P41)))</f>
        <v>0.16666666666667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1</v>
      </c>
      <c r="CP41" s="141">
        <v>3000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143</v>
      </c>
      <c r="C42" s="203"/>
      <c r="D42" s="203" t="s">
        <v>111</v>
      </c>
      <c r="E42" s="203" t="s">
        <v>111</v>
      </c>
      <c r="F42" s="203" t="s">
        <v>69</v>
      </c>
      <c r="G42" s="203" t="s">
        <v>144</v>
      </c>
      <c r="H42" s="90"/>
      <c r="I42" s="90"/>
      <c r="J42" s="188"/>
      <c r="K42" s="81">
        <v>11</v>
      </c>
      <c r="L42" s="81">
        <v>8</v>
      </c>
      <c r="M42" s="81">
        <v>1</v>
      </c>
      <c r="N42" s="91">
        <v>2</v>
      </c>
      <c r="O42" s="92">
        <v>0</v>
      </c>
      <c r="P42" s="93">
        <f>N42+O42</f>
        <v>2</v>
      </c>
      <c r="Q42" s="82">
        <f>IFERROR(P42/M42,"-")</f>
        <v>2</v>
      </c>
      <c r="R42" s="81">
        <v>0</v>
      </c>
      <c r="S42" s="81">
        <v>1</v>
      </c>
      <c r="T42" s="82">
        <f>IFERROR(S42/(O42+P42),"-")</f>
        <v>0.5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1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145</v>
      </c>
      <c r="C43" s="203"/>
      <c r="D43" s="203" t="s">
        <v>146</v>
      </c>
      <c r="E43" s="203" t="s">
        <v>147</v>
      </c>
      <c r="F43" s="203" t="s">
        <v>64</v>
      </c>
      <c r="G43" s="203" t="s">
        <v>133</v>
      </c>
      <c r="H43" s="90" t="s">
        <v>134</v>
      </c>
      <c r="I43" s="90" t="s">
        <v>148</v>
      </c>
      <c r="J43" s="188"/>
      <c r="K43" s="81">
        <v>0</v>
      </c>
      <c r="L43" s="81">
        <v>0</v>
      </c>
      <c r="M43" s="81">
        <v>0</v>
      </c>
      <c r="N43" s="91">
        <v>4</v>
      </c>
      <c r="O43" s="92">
        <v>1</v>
      </c>
      <c r="P43" s="93">
        <f>N43+O43</f>
        <v>5</v>
      </c>
      <c r="Q43" s="82" t="str">
        <f>IFERROR(P43/M43,"-")</f>
        <v>-</v>
      </c>
      <c r="R43" s="81">
        <v>2</v>
      </c>
      <c r="S43" s="81">
        <v>1</v>
      </c>
      <c r="T43" s="82">
        <f>IFERROR(S43/(O43+P43),"-")</f>
        <v>0.16666666666667</v>
      </c>
      <c r="U43" s="182"/>
      <c r="V43" s="84">
        <v>1</v>
      </c>
      <c r="W43" s="82">
        <f>IF(P43=0,"-",V43/P43)</f>
        <v>0.2</v>
      </c>
      <c r="X43" s="186">
        <v>45000</v>
      </c>
      <c r="Y43" s="187">
        <f>IFERROR(X43/P43,"-")</f>
        <v>9000</v>
      </c>
      <c r="Z43" s="187">
        <f>IFERROR(X43/V43,"-")</f>
        <v>45000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0.4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0.4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0.2</v>
      </c>
      <c r="BY43" s="128">
        <v>1</v>
      </c>
      <c r="BZ43" s="129">
        <f>IFERROR(BY43/BW43,"-")</f>
        <v>1</v>
      </c>
      <c r="CA43" s="130">
        <v>45000</v>
      </c>
      <c r="CB43" s="131">
        <f>IFERROR(CA43/BW43,"-")</f>
        <v>45000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45000</v>
      </c>
      <c r="CQ43" s="141">
        <v>45000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149</v>
      </c>
      <c r="C44" s="203"/>
      <c r="D44" s="203" t="s">
        <v>150</v>
      </c>
      <c r="E44" s="203" t="s">
        <v>75</v>
      </c>
      <c r="F44" s="203" t="s">
        <v>64</v>
      </c>
      <c r="G44" s="203" t="s">
        <v>137</v>
      </c>
      <c r="H44" s="90" t="s">
        <v>134</v>
      </c>
      <c r="I44" s="90" t="s">
        <v>148</v>
      </c>
      <c r="J44" s="188"/>
      <c r="K44" s="81">
        <v>0</v>
      </c>
      <c r="L44" s="81">
        <v>0</v>
      </c>
      <c r="M44" s="81">
        <v>0</v>
      </c>
      <c r="N44" s="91">
        <v>4</v>
      </c>
      <c r="O44" s="92">
        <v>0</v>
      </c>
      <c r="P44" s="93">
        <f>N44+O44</f>
        <v>4</v>
      </c>
      <c r="Q44" s="82" t="str">
        <f>IFERROR(P44/M44,"-")</f>
        <v>-</v>
      </c>
      <c r="R44" s="81">
        <v>2</v>
      </c>
      <c r="S44" s="81">
        <v>1</v>
      </c>
      <c r="T44" s="82">
        <f>IFERROR(S44/(O44+P44),"-")</f>
        <v>0.25</v>
      </c>
      <c r="U44" s="182"/>
      <c r="V44" s="84">
        <v>2</v>
      </c>
      <c r="W44" s="82">
        <f>IF(P44=0,"-",V44/P44)</f>
        <v>0.5</v>
      </c>
      <c r="X44" s="186">
        <v>60000</v>
      </c>
      <c r="Y44" s="187">
        <f>IFERROR(X44/P44,"-")</f>
        <v>15000</v>
      </c>
      <c r="Z44" s="187">
        <f>IFERROR(X44/V44,"-")</f>
        <v>30000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0.25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0.25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0.25</v>
      </c>
      <c r="BY44" s="128">
        <v>1</v>
      </c>
      <c r="BZ44" s="129">
        <f>IFERROR(BY44/BW44,"-")</f>
        <v>1</v>
      </c>
      <c r="CA44" s="130">
        <v>10000</v>
      </c>
      <c r="CB44" s="131">
        <f>IFERROR(CA44/BW44,"-")</f>
        <v>10000</v>
      </c>
      <c r="CC44" s="132"/>
      <c r="CD44" s="132">
        <v>1</v>
      </c>
      <c r="CE44" s="132"/>
      <c r="CF44" s="133">
        <v>1</v>
      </c>
      <c r="CG44" s="134">
        <f>IF(P44=0,"",IF(CF44=0,"",(CF44/P44)))</f>
        <v>0.25</v>
      </c>
      <c r="CH44" s="135">
        <v>1</v>
      </c>
      <c r="CI44" s="136">
        <f>IFERROR(CH44/CF44,"-")</f>
        <v>1</v>
      </c>
      <c r="CJ44" s="137">
        <v>50000</v>
      </c>
      <c r="CK44" s="138">
        <f>IFERROR(CJ44/CF44,"-")</f>
        <v>50000</v>
      </c>
      <c r="CL44" s="139">
        <v>1</v>
      </c>
      <c r="CM44" s="139"/>
      <c r="CN44" s="139"/>
      <c r="CO44" s="140">
        <v>2</v>
      </c>
      <c r="CP44" s="141">
        <v>60000</v>
      </c>
      <c r="CQ44" s="141">
        <v>50000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151</v>
      </c>
      <c r="C45" s="203"/>
      <c r="D45" s="203" t="s">
        <v>152</v>
      </c>
      <c r="E45" s="203" t="s">
        <v>153</v>
      </c>
      <c r="F45" s="203" t="s">
        <v>64</v>
      </c>
      <c r="G45" s="203" t="s">
        <v>139</v>
      </c>
      <c r="H45" s="90" t="s">
        <v>134</v>
      </c>
      <c r="I45" s="90" t="s">
        <v>148</v>
      </c>
      <c r="J45" s="188"/>
      <c r="K45" s="81">
        <v>0</v>
      </c>
      <c r="L45" s="81">
        <v>0</v>
      </c>
      <c r="M45" s="81">
        <v>0</v>
      </c>
      <c r="N45" s="91">
        <v>2</v>
      </c>
      <c r="O45" s="92">
        <v>0</v>
      </c>
      <c r="P45" s="93">
        <f>N45+O45</f>
        <v>2</v>
      </c>
      <c r="Q45" s="82" t="str">
        <f>IFERROR(P45/M45,"-")</f>
        <v>-</v>
      </c>
      <c r="R45" s="81">
        <v>2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2</v>
      </c>
      <c r="BO45" s="120">
        <f>IF(P45=0,"",IF(BN45=0,"",(BN45/P45)))</f>
        <v>1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154</v>
      </c>
      <c r="C46" s="203"/>
      <c r="D46" s="203" t="s">
        <v>81</v>
      </c>
      <c r="E46" s="203" t="s">
        <v>82</v>
      </c>
      <c r="F46" s="203" t="s">
        <v>64</v>
      </c>
      <c r="G46" s="203" t="s">
        <v>141</v>
      </c>
      <c r="H46" s="90" t="s">
        <v>134</v>
      </c>
      <c r="I46" s="90" t="s">
        <v>155</v>
      </c>
      <c r="J46" s="188"/>
      <c r="K46" s="81">
        <v>0</v>
      </c>
      <c r="L46" s="81">
        <v>0</v>
      </c>
      <c r="M46" s="81">
        <v>0</v>
      </c>
      <c r="N46" s="91">
        <v>10</v>
      </c>
      <c r="O46" s="92">
        <v>0</v>
      </c>
      <c r="P46" s="93">
        <f>N46+O46</f>
        <v>10</v>
      </c>
      <c r="Q46" s="82" t="str">
        <f>IFERROR(P46/M46,"-")</f>
        <v>-</v>
      </c>
      <c r="R46" s="81">
        <v>6</v>
      </c>
      <c r="S46" s="81">
        <v>0</v>
      </c>
      <c r="T46" s="82">
        <f>IFERROR(S46/(O46+P46),"-")</f>
        <v>0</v>
      </c>
      <c r="U46" s="182"/>
      <c r="V46" s="84">
        <v>2</v>
      </c>
      <c r="W46" s="82">
        <f>IF(P46=0,"-",V46/P46)</f>
        <v>0.2</v>
      </c>
      <c r="X46" s="186">
        <v>11000</v>
      </c>
      <c r="Y46" s="187">
        <f>IFERROR(X46/P46,"-")</f>
        <v>1100</v>
      </c>
      <c r="Z46" s="187">
        <f>IFERROR(X46/V46,"-")</f>
        <v>5500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2</v>
      </c>
      <c r="BF46" s="113">
        <f>IF(P46=0,"",IF(BE46=0,"",(BE46/P46)))</f>
        <v>0.2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5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>
        <v>2</v>
      </c>
      <c r="CG46" s="134">
        <f>IF(P46=0,"",IF(CF46=0,"",(CF46/P46)))</f>
        <v>0.2</v>
      </c>
      <c r="CH46" s="135">
        <v>2</v>
      </c>
      <c r="CI46" s="136">
        <f>IFERROR(CH46/CF46,"-")</f>
        <v>1</v>
      </c>
      <c r="CJ46" s="137">
        <v>11000</v>
      </c>
      <c r="CK46" s="138">
        <f>IFERROR(CJ46/CF46,"-")</f>
        <v>5500</v>
      </c>
      <c r="CL46" s="139">
        <v>1</v>
      </c>
      <c r="CM46" s="139">
        <v>1</v>
      </c>
      <c r="CN46" s="139"/>
      <c r="CO46" s="140">
        <v>2</v>
      </c>
      <c r="CP46" s="141">
        <v>11000</v>
      </c>
      <c r="CQ46" s="141">
        <v>8000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156</v>
      </c>
      <c r="C47" s="203"/>
      <c r="D47" s="203" t="s">
        <v>111</v>
      </c>
      <c r="E47" s="203" t="s">
        <v>111</v>
      </c>
      <c r="F47" s="203" t="s">
        <v>69</v>
      </c>
      <c r="G47" s="203" t="s">
        <v>144</v>
      </c>
      <c r="H47" s="90"/>
      <c r="I47" s="90"/>
      <c r="J47" s="188"/>
      <c r="K47" s="81">
        <v>14</v>
      </c>
      <c r="L47" s="81">
        <v>11</v>
      </c>
      <c r="M47" s="81">
        <v>7</v>
      </c>
      <c r="N47" s="91">
        <v>1</v>
      </c>
      <c r="O47" s="92">
        <v>0</v>
      </c>
      <c r="P47" s="93">
        <f>N47+O47</f>
        <v>1</v>
      </c>
      <c r="Q47" s="82">
        <f>IFERROR(P47/M47,"-")</f>
        <v>0.14285714285714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>
        <v>1</v>
      </c>
      <c r="CG47" s="134">
        <f>IF(P47=0,"",IF(CF47=0,"",(CF47/P47)))</f>
        <v>1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157</v>
      </c>
      <c r="C48" s="203"/>
      <c r="D48" s="203" t="s">
        <v>94</v>
      </c>
      <c r="E48" s="203" t="s">
        <v>95</v>
      </c>
      <c r="F48" s="203" t="s">
        <v>64</v>
      </c>
      <c r="G48" s="203" t="s">
        <v>158</v>
      </c>
      <c r="H48" s="90" t="s">
        <v>159</v>
      </c>
      <c r="I48" s="90" t="s">
        <v>127</v>
      </c>
      <c r="J48" s="188">
        <v>400000</v>
      </c>
      <c r="K48" s="81">
        <v>0</v>
      </c>
      <c r="L48" s="81">
        <v>0</v>
      </c>
      <c r="M48" s="81">
        <v>0</v>
      </c>
      <c r="N48" s="91">
        <v>8</v>
      </c>
      <c r="O48" s="92">
        <v>0</v>
      </c>
      <c r="P48" s="93">
        <f>N48+O48</f>
        <v>8</v>
      </c>
      <c r="Q48" s="82" t="str">
        <f>IFERROR(P48/M48,"-")</f>
        <v>-</v>
      </c>
      <c r="R48" s="81">
        <v>4</v>
      </c>
      <c r="S48" s="81">
        <v>0</v>
      </c>
      <c r="T48" s="82">
        <f>IFERROR(S48/(O48+P48),"-")</f>
        <v>0</v>
      </c>
      <c r="U48" s="182">
        <f>IFERROR(J48/SUM(P48:P52),"-")</f>
        <v>10810.810810811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SUM(X48:X52)-SUM(J48:J52)</f>
        <v>-400000</v>
      </c>
      <c r="AB48" s="85">
        <f>SUM(X48:X52)/SUM(J48:J52)</f>
        <v>0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2</v>
      </c>
      <c r="BO48" s="120">
        <f>IF(P48=0,"",IF(BN48=0,"",(BN48/P48)))</f>
        <v>0.25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4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>
        <v>1</v>
      </c>
      <c r="CG48" s="134">
        <f>IF(P48=0,"",IF(CF48=0,"",(CF48/P48)))</f>
        <v>0.125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160</v>
      </c>
      <c r="C49" s="203"/>
      <c r="D49" s="203" t="s">
        <v>161</v>
      </c>
      <c r="E49" s="203" t="s">
        <v>162</v>
      </c>
      <c r="F49" s="203" t="s">
        <v>64</v>
      </c>
      <c r="G49" s="203"/>
      <c r="H49" s="90" t="s">
        <v>159</v>
      </c>
      <c r="I49" s="90"/>
      <c r="J49" s="188"/>
      <c r="K49" s="81">
        <v>0</v>
      </c>
      <c r="L49" s="81">
        <v>0</v>
      </c>
      <c r="M49" s="81">
        <v>0</v>
      </c>
      <c r="N49" s="91">
        <v>5</v>
      </c>
      <c r="O49" s="92">
        <v>0</v>
      </c>
      <c r="P49" s="93">
        <f>N49+O49</f>
        <v>5</v>
      </c>
      <c r="Q49" s="82" t="str">
        <f>IFERROR(P49/M49,"-")</f>
        <v>-</v>
      </c>
      <c r="R49" s="81">
        <v>3</v>
      </c>
      <c r="S49" s="81">
        <v>1</v>
      </c>
      <c r="T49" s="82">
        <f>IFERROR(S49/(O49+P49),"-")</f>
        <v>0.2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3</v>
      </c>
      <c r="BO49" s="120">
        <f>IF(P49=0,"",IF(BN49=0,"",(BN49/P49)))</f>
        <v>0.6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163</v>
      </c>
      <c r="C50" s="203"/>
      <c r="D50" s="203" t="s">
        <v>164</v>
      </c>
      <c r="E50" s="203" t="s">
        <v>147</v>
      </c>
      <c r="F50" s="203" t="s">
        <v>64</v>
      </c>
      <c r="G50" s="203"/>
      <c r="H50" s="90" t="s">
        <v>159</v>
      </c>
      <c r="I50" s="90"/>
      <c r="J50" s="188"/>
      <c r="K50" s="81">
        <v>0</v>
      </c>
      <c r="L50" s="81">
        <v>0</v>
      </c>
      <c r="M50" s="81">
        <v>0</v>
      </c>
      <c r="N50" s="91">
        <v>1</v>
      </c>
      <c r="O50" s="92">
        <v>0</v>
      </c>
      <c r="P50" s="93">
        <f>N50+O50</f>
        <v>1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1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165</v>
      </c>
      <c r="C51" s="203"/>
      <c r="D51" s="203" t="s">
        <v>62</v>
      </c>
      <c r="E51" s="203" t="s">
        <v>63</v>
      </c>
      <c r="F51" s="203" t="s">
        <v>64</v>
      </c>
      <c r="G51" s="203"/>
      <c r="H51" s="90" t="s">
        <v>159</v>
      </c>
      <c r="I51" s="90"/>
      <c r="J51" s="188"/>
      <c r="K51" s="81">
        <v>0</v>
      </c>
      <c r="L51" s="81">
        <v>0</v>
      </c>
      <c r="M51" s="81">
        <v>0</v>
      </c>
      <c r="N51" s="91">
        <v>13</v>
      </c>
      <c r="O51" s="92">
        <v>0</v>
      </c>
      <c r="P51" s="93">
        <f>N51+O51</f>
        <v>13</v>
      </c>
      <c r="Q51" s="82" t="str">
        <f>IFERROR(P51/M51,"-")</f>
        <v>-</v>
      </c>
      <c r="R51" s="81">
        <v>4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3</v>
      </c>
      <c r="AW51" s="107">
        <f>IF(P51=0,"",IF(AV51=0,"",(AV51/P51)))</f>
        <v>0.23076923076923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0.076923076923077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5</v>
      </c>
      <c r="BO51" s="120">
        <f>IF(P51=0,"",IF(BN51=0,"",(BN51/P51)))</f>
        <v>0.38461538461538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4</v>
      </c>
      <c r="BX51" s="127">
        <f>IF(P51=0,"",IF(BW51=0,"",(BW51/P51)))</f>
        <v>0.30769230769231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166</v>
      </c>
      <c r="C52" s="203"/>
      <c r="D52" s="203" t="s">
        <v>111</v>
      </c>
      <c r="E52" s="203" t="s">
        <v>111</v>
      </c>
      <c r="F52" s="203" t="s">
        <v>69</v>
      </c>
      <c r="G52" s="203"/>
      <c r="H52" s="90"/>
      <c r="I52" s="90"/>
      <c r="J52" s="188"/>
      <c r="K52" s="81">
        <v>83</v>
      </c>
      <c r="L52" s="81">
        <v>42</v>
      </c>
      <c r="M52" s="81">
        <v>11</v>
      </c>
      <c r="N52" s="91">
        <v>10</v>
      </c>
      <c r="O52" s="92">
        <v>0</v>
      </c>
      <c r="P52" s="93">
        <f>N52+O52</f>
        <v>10</v>
      </c>
      <c r="Q52" s="82">
        <f>IFERROR(P52/M52,"-")</f>
        <v>0.90909090909091</v>
      </c>
      <c r="R52" s="81">
        <v>4</v>
      </c>
      <c r="S52" s="81">
        <v>1</v>
      </c>
      <c r="T52" s="82">
        <f>IFERROR(S52/(O52+P52),"-")</f>
        <v>0.1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</v>
      </c>
      <c r="BG52" s="112">
        <v>1</v>
      </c>
      <c r="BH52" s="114">
        <f>IFERROR(BG52/BE52,"-")</f>
        <v>1</v>
      </c>
      <c r="BI52" s="115">
        <v>291704</v>
      </c>
      <c r="BJ52" s="116">
        <f>IFERROR(BI52/BE52,"-")</f>
        <v>291704</v>
      </c>
      <c r="BK52" s="117"/>
      <c r="BL52" s="117"/>
      <c r="BM52" s="117">
        <v>1</v>
      </c>
      <c r="BN52" s="119">
        <v>2</v>
      </c>
      <c r="BO52" s="120">
        <f>IF(P52=0,"",IF(BN52=0,"",(BN52/P52)))</f>
        <v>0.2</v>
      </c>
      <c r="BP52" s="121">
        <v>1</v>
      </c>
      <c r="BQ52" s="122">
        <f>IFERROR(BP52/BN52,"-")</f>
        <v>0.5</v>
      </c>
      <c r="BR52" s="123">
        <v>52000</v>
      </c>
      <c r="BS52" s="124">
        <f>IFERROR(BR52/BN52,"-")</f>
        <v>26000</v>
      </c>
      <c r="BT52" s="125"/>
      <c r="BU52" s="125"/>
      <c r="BV52" s="125">
        <v>1</v>
      </c>
      <c r="BW52" s="126">
        <v>6</v>
      </c>
      <c r="BX52" s="127">
        <f>IF(P52=0,"",IF(BW52=0,"",(BW52/P52)))</f>
        <v>0.6</v>
      </c>
      <c r="BY52" s="128">
        <v>1</v>
      </c>
      <c r="BZ52" s="129">
        <f>IFERROR(BY52/BW52,"-")</f>
        <v>0.16666666666667</v>
      </c>
      <c r="CA52" s="130">
        <v>12000</v>
      </c>
      <c r="CB52" s="131">
        <f>IFERROR(CA52/BW52,"-")</f>
        <v>2000</v>
      </c>
      <c r="CC52" s="132"/>
      <c r="CD52" s="132"/>
      <c r="CE52" s="132">
        <v>1</v>
      </c>
      <c r="CF52" s="133">
        <v>1</v>
      </c>
      <c r="CG52" s="134">
        <f>IF(P52=0,"",IF(CF52=0,"",(CF52/P52)))</f>
        <v>0.1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0</v>
      </c>
      <c r="CP52" s="141">
        <v>0</v>
      </c>
      <c r="CQ52" s="141">
        <v>291704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0.036231884057971</v>
      </c>
      <c r="B53" s="203" t="s">
        <v>167</v>
      </c>
      <c r="C53" s="203"/>
      <c r="D53" s="203" t="s">
        <v>94</v>
      </c>
      <c r="E53" s="203" t="s">
        <v>95</v>
      </c>
      <c r="F53" s="203" t="s">
        <v>64</v>
      </c>
      <c r="G53" s="203" t="s">
        <v>168</v>
      </c>
      <c r="H53" s="90" t="s">
        <v>169</v>
      </c>
      <c r="I53" s="90"/>
      <c r="J53" s="188">
        <v>276000</v>
      </c>
      <c r="K53" s="81">
        <v>0</v>
      </c>
      <c r="L53" s="81">
        <v>0</v>
      </c>
      <c r="M53" s="81">
        <v>0</v>
      </c>
      <c r="N53" s="91">
        <v>8</v>
      </c>
      <c r="O53" s="92">
        <v>0</v>
      </c>
      <c r="P53" s="93">
        <f>N53+O53</f>
        <v>8</v>
      </c>
      <c r="Q53" s="82" t="str">
        <f>IFERROR(P53/M53,"-")</f>
        <v>-</v>
      </c>
      <c r="R53" s="81">
        <v>3</v>
      </c>
      <c r="S53" s="81">
        <v>1</v>
      </c>
      <c r="T53" s="82">
        <f>IFERROR(S53/(O53+P53),"-")</f>
        <v>0.125</v>
      </c>
      <c r="U53" s="182">
        <f>IFERROR(J53/SUM(P53:P55),"-")</f>
        <v>15333.333333333</v>
      </c>
      <c r="V53" s="84">
        <v>1</v>
      </c>
      <c r="W53" s="82">
        <f>IF(P53=0,"-",V53/P53)</f>
        <v>0.125</v>
      </c>
      <c r="X53" s="186">
        <v>10000</v>
      </c>
      <c r="Y53" s="187">
        <f>IFERROR(X53/P53,"-")</f>
        <v>1250</v>
      </c>
      <c r="Z53" s="187">
        <f>IFERROR(X53/V53,"-")</f>
        <v>10000</v>
      </c>
      <c r="AA53" s="188">
        <f>SUM(X53:X55)-SUM(J53:J55)</f>
        <v>-266000</v>
      </c>
      <c r="AB53" s="85">
        <f>SUM(X53:X55)/SUM(J53:J55)</f>
        <v>0.036231884057971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5</v>
      </c>
      <c r="BO53" s="120">
        <f>IF(P53=0,"",IF(BN53=0,"",(BN53/P53)))</f>
        <v>0.625</v>
      </c>
      <c r="BP53" s="121">
        <v>1</v>
      </c>
      <c r="BQ53" s="122">
        <f>IFERROR(BP53/BN53,"-")</f>
        <v>0.2</v>
      </c>
      <c r="BR53" s="123">
        <v>10000</v>
      </c>
      <c r="BS53" s="124">
        <f>IFERROR(BR53/BN53,"-")</f>
        <v>2000</v>
      </c>
      <c r="BT53" s="125">
        <v>1</v>
      </c>
      <c r="BU53" s="125"/>
      <c r="BV53" s="125"/>
      <c r="BW53" s="126">
        <v>2</v>
      </c>
      <c r="BX53" s="127">
        <f>IF(P53=0,"",IF(BW53=0,"",(BW53/P53)))</f>
        <v>0.25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>
        <v>1</v>
      </c>
      <c r="CG53" s="134">
        <f>IF(P53=0,"",IF(CF53=0,"",(CF53/P53)))</f>
        <v>0.125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1</v>
      </c>
      <c r="CP53" s="141">
        <v>10000</v>
      </c>
      <c r="CQ53" s="141">
        <v>10000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170</v>
      </c>
      <c r="C54" s="203"/>
      <c r="D54" s="203" t="s">
        <v>164</v>
      </c>
      <c r="E54" s="203" t="s">
        <v>147</v>
      </c>
      <c r="F54" s="203" t="s">
        <v>64</v>
      </c>
      <c r="G54" s="203"/>
      <c r="H54" s="90" t="s">
        <v>171</v>
      </c>
      <c r="I54" s="90"/>
      <c r="J54" s="188"/>
      <c r="K54" s="81">
        <v>0</v>
      </c>
      <c r="L54" s="81">
        <v>0</v>
      </c>
      <c r="M54" s="81">
        <v>0</v>
      </c>
      <c r="N54" s="91">
        <v>8</v>
      </c>
      <c r="O54" s="92">
        <v>0</v>
      </c>
      <c r="P54" s="93">
        <f>N54+O54</f>
        <v>8</v>
      </c>
      <c r="Q54" s="82" t="str">
        <f>IFERROR(P54/M54,"-")</f>
        <v>-</v>
      </c>
      <c r="R54" s="81">
        <v>2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0.125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2</v>
      </c>
      <c r="BO54" s="120">
        <f>IF(P54=0,"",IF(BN54=0,"",(BN54/P54)))</f>
        <v>0.25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3</v>
      </c>
      <c r="BX54" s="127">
        <f>IF(P54=0,"",IF(BW54=0,"",(BW54/P54)))</f>
        <v>0.375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2</v>
      </c>
      <c r="CG54" s="134">
        <f>IF(P54=0,"",IF(CF54=0,"",(CF54/P54)))</f>
        <v>0.25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172</v>
      </c>
      <c r="C55" s="203"/>
      <c r="D55" s="203" t="s">
        <v>111</v>
      </c>
      <c r="E55" s="203" t="s">
        <v>111</v>
      </c>
      <c r="F55" s="203" t="s">
        <v>69</v>
      </c>
      <c r="G55" s="203"/>
      <c r="H55" s="90"/>
      <c r="I55" s="90"/>
      <c r="J55" s="188"/>
      <c r="K55" s="81">
        <v>10</v>
      </c>
      <c r="L55" s="81">
        <v>6</v>
      </c>
      <c r="M55" s="81">
        <v>9</v>
      </c>
      <c r="N55" s="91">
        <v>2</v>
      </c>
      <c r="O55" s="92">
        <v>0</v>
      </c>
      <c r="P55" s="93">
        <f>N55+O55</f>
        <v>2</v>
      </c>
      <c r="Q55" s="82">
        <f>IFERROR(P55/M55,"-")</f>
        <v>0.22222222222222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0.5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0.041666666666667</v>
      </c>
      <c r="B56" s="203" t="s">
        <v>173</v>
      </c>
      <c r="C56" s="203"/>
      <c r="D56" s="203" t="s">
        <v>81</v>
      </c>
      <c r="E56" s="203" t="s">
        <v>174</v>
      </c>
      <c r="F56" s="203" t="s">
        <v>64</v>
      </c>
      <c r="G56" s="203" t="s">
        <v>175</v>
      </c>
      <c r="H56" s="90" t="s">
        <v>176</v>
      </c>
      <c r="I56" s="204" t="s">
        <v>177</v>
      </c>
      <c r="J56" s="188">
        <v>120000</v>
      </c>
      <c r="K56" s="81">
        <v>0</v>
      </c>
      <c r="L56" s="81">
        <v>0</v>
      </c>
      <c r="M56" s="81">
        <v>0</v>
      </c>
      <c r="N56" s="91">
        <v>7</v>
      </c>
      <c r="O56" s="92">
        <v>0</v>
      </c>
      <c r="P56" s="93">
        <f>N56+O56</f>
        <v>7</v>
      </c>
      <c r="Q56" s="82" t="str">
        <f>IFERROR(P56/M56,"-")</f>
        <v>-</v>
      </c>
      <c r="R56" s="81">
        <v>0</v>
      </c>
      <c r="S56" s="81">
        <v>1</v>
      </c>
      <c r="T56" s="82">
        <f>IFERROR(S56/(O56+P56),"-")</f>
        <v>0.14285714285714</v>
      </c>
      <c r="U56" s="182">
        <f>IFERROR(J56/SUM(P56:P57),"-")</f>
        <v>15000</v>
      </c>
      <c r="V56" s="84">
        <v>1</v>
      </c>
      <c r="W56" s="82">
        <f>IF(P56=0,"-",V56/P56)</f>
        <v>0.14285714285714</v>
      </c>
      <c r="X56" s="186">
        <v>5000</v>
      </c>
      <c r="Y56" s="187">
        <f>IFERROR(X56/P56,"-")</f>
        <v>714.28571428571</v>
      </c>
      <c r="Z56" s="187">
        <f>IFERROR(X56/V56,"-")</f>
        <v>5000</v>
      </c>
      <c r="AA56" s="188">
        <f>SUM(X56:X57)-SUM(J56:J57)</f>
        <v>-115000</v>
      </c>
      <c r="AB56" s="85">
        <f>SUM(X56:X57)/SUM(J56:J57)</f>
        <v>0.041666666666667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0.14285714285714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4</v>
      </c>
      <c r="BO56" s="120">
        <f>IF(P56=0,"",IF(BN56=0,"",(BN56/P56)))</f>
        <v>0.57142857142857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0.28571428571429</v>
      </c>
      <c r="BY56" s="128">
        <v>1</v>
      </c>
      <c r="BZ56" s="129">
        <f>IFERROR(BY56/BW56,"-")</f>
        <v>0.5</v>
      </c>
      <c r="CA56" s="130">
        <v>5000</v>
      </c>
      <c r="CB56" s="131">
        <f>IFERROR(CA56/BW56,"-")</f>
        <v>2500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5000</v>
      </c>
      <c r="CQ56" s="141">
        <v>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178</v>
      </c>
      <c r="C57" s="203"/>
      <c r="D57" s="203" t="s">
        <v>81</v>
      </c>
      <c r="E57" s="203" t="s">
        <v>174</v>
      </c>
      <c r="F57" s="203" t="s">
        <v>69</v>
      </c>
      <c r="G57" s="203"/>
      <c r="H57" s="90"/>
      <c r="I57" s="90"/>
      <c r="J57" s="188"/>
      <c r="K57" s="81">
        <v>8</v>
      </c>
      <c r="L57" s="81">
        <v>7</v>
      </c>
      <c r="M57" s="81">
        <v>2</v>
      </c>
      <c r="N57" s="91">
        <v>1</v>
      </c>
      <c r="O57" s="92">
        <v>0</v>
      </c>
      <c r="P57" s="93">
        <f>N57+O57</f>
        <v>1</v>
      </c>
      <c r="Q57" s="82">
        <f>IFERROR(P57/M57,"-")</f>
        <v>0.5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0.58666666666667</v>
      </c>
      <c r="B58" s="203" t="s">
        <v>179</v>
      </c>
      <c r="C58" s="203"/>
      <c r="D58" s="203" t="s">
        <v>94</v>
      </c>
      <c r="E58" s="203" t="s">
        <v>95</v>
      </c>
      <c r="F58" s="203" t="s">
        <v>64</v>
      </c>
      <c r="G58" s="203" t="s">
        <v>158</v>
      </c>
      <c r="H58" s="90" t="s">
        <v>176</v>
      </c>
      <c r="I58" s="204" t="s">
        <v>177</v>
      </c>
      <c r="J58" s="188">
        <v>150000</v>
      </c>
      <c r="K58" s="81">
        <v>0</v>
      </c>
      <c r="L58" s="81">
        <v>0</v>
      </c>
      <c r="M58" s="81">
        <v>0</v>
      </c>
      <c r="N58" s="91">
        <v>14</v>
      </c>
      <c r="O58" s="92">
        <v>0</v>
      </c>
      <c r="P58" s="93">
        <f>N58+O58</f>
        <v>14</v>
      </c>
      <c r="Q58" s="82" t="str">
        <f>IFERROR(P58/M58,"-")</f>
        <v>-</v>
      </c>
      <c r="R58" s="81">
        <v>4</v>
      </c>
      <c r="S58" s="81">
        <v>1</v>
      </c>
      <c r="T58" s="82">
        <f>IFERROR(S58/(O58+P58),"-")</f>
        <v>0.071428571428571</v>
      </c>
      <c r="U58" s="182">
        <f>IFERROR(J58/SUM(P58:P59),"-")</f>
        <v>10714.285714286</v>
      </c>
      <c r="V58" s="84">
        <v>2</v>
      </c>
      <c r="W58" s="82">
        <f>IF(P58=0,"-",V58/P58)</f>
        <v>0.14285714285714</v>
      </c>
      <c r="X58" s="186">
        <v>88000</v>
      </c>
      <c r="Y58" s="187">
        <f>IFERROR(X58/P58,"-")</f>
        <v>6285.7142857143</v>
      </c>
      <c r="Z58" s="187">
        <f>IFERROR(X58/V58,"-")</f>
        <v>44000</v>
      </c>
      <c r="AA58" s="188">
        <f>SUM(X58:X59)-SUM(J58:J59)</f>
        <v>-62000</v>
      </c>
      <c r="AB58" s="85">
        <f>SUM(X58:X59)/SUM(J58:J59)</f>
        <v>0.58666666666667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0.071428571428571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0.071428571428571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6</v>
      </c>
      <c r="BO58" s="120">
        <f>IF(P58=0,"",IF(BN58=0,"",(BN58/P58)))</f>
        <v>0.42857142857143</v>
      </c>
      <c r="BP58" s="121">
        <v>1</v>
      </c>
      <c r="BQ58" s="122">
        <f>IFERROR(BP58/BN58,"-")</f>
        <v>0.16666666666667</v>
      </c>
      <c r="BR58" s="123">
        <v>6000</v>
      </c>
      <c r="BS58" s="124">
        <f>IFERROR(BR58/BN58,"-")</f>
        <v>1000</v>
      </c>
      <c r="BT58" s="125"/>
      <c r="BU58" s="125">
        <v>1</v>
      </c>
      <c r="BV58" s="125"/>
      <c r="BW58" s="126">
        <v>5</v>
      </c>
      <c r="BX58" s="127">
        <f>IF(P58=0,"",IF(BW58=0,"",(BW58/P58)))</f>
        <v>0.35714285714286</v>
      </c>
      <c r="BY58" s="128">
        <v>1</v>
      </c>
      <c r="BZ58" s="129">
        <f>IFERROR(BY58/BW58,"-")</f>
        <v>0.2</v>
      </c>
      <c r="CA58" s="130">
        <v>82000</v>
      </c>
      <c r="CB58" s="131">
        <f>IFERROR(CA58/BW58,"-")</f>
        <v>16400</v>
      </c>
      <c r="CC58" s="132"/>
      <c r="CD58" s="132"/>
      <c r="CE58" s="132">
        <v>1</v>
      </c>
      <c r="CF58" s="133">
        <v>1</v>
      </c>
      <c r="CG58" s="134">
        <f>IF(P58=0,"",IF(CF58=0,"",(CF58/P58)))</f>
        <v>0.071428571428571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2</v>
      </c>
      <c r="CP58" s="141">
        <v>88000</v>
      </c>
      <c r="CQ58" s="141">
        <v>82000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180</v>
      </c>
      <c r="C59" s="203"/>
      <c r="D59" s="203" t="s">
        <v>94</v>
      </c>
      <c r="E59" s="203" t="s">
        <v>95</v>
      </c>
      <c r="F59" s="203" t="s">
        <v>69</v>
      </c>
      <c r="G59" s="203"/>
      <c r="H59" s="90"/>
      <c r="I59" s="90"/>
      <c r="J59" s="188"/>
      <c r="K59" s="81">
        <v>36</v>
      </c>
      <c r="L59" s="81">
        <v>18</v>
      </c>
      <c r="M59" s="81">
        <v>13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181</v>
      </c>
      <c r="C60" s="203"/>
      <c r="D60" s="203" t="s">
        <v>94</v>
      </c>
      <c r="E60" s="203" t="s">
        <v>95</v>
      </c>
      <c r="F60" s="203" t="s">
        <v>64</v>
      </c>
      <c r="G60" s="203" t="s">
        <v>65</v>
      </c>
      <c r="H60" s="90" t="s">
        <v>182</v>
      </c>
      <c r="I60" s="90" t="s">
        <v>183</v>
      </c>
      <c r="J60" s="188">
        <v>150000</v>
      </c>
      <c r="K60" s="81">
        <v>0</v>
      </c>
      <c r="L60" s="81">
        <v>0</v>
      </c>
      <c r="M60" s="81">
        <v>0</v>
      </c>
      <c r="N60" s="91">
        <v>10</v>
      </c>
      <c r="O60" s="92">
        <v>0</v>
      </c>
      <c r="P60" s="93">
        <f>N60+O60</f>
        <v>10</v>
      </c>
      <c r="Q60" s="82" t="str">
        <f>IFERROR(P60/M60,"-")</f>
        <v>-</v>
      </c>
      <c r="R60" s="81">
        <v>0</v>
      </c>
      <c r="S60" s="81">
        <v>2</v>
      </c>
      <c r="T60" s="82">
        <f>IFERROR(S60/(O60+P60),"-")</f>
        <v>0.2</v>
      </c>
      <c r="U60" s="182">
        <f>IFERROR(J60/SUM(P60:P61),"-")</f>
        <v>15000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-150000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6</v>
      </c>
      <c r="BO60" s="120">
        <f>IF(P60=0,"",IF(BN60=0,"",(BN60/P60)))</f>
        <v>0.6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3</v>
      </c>
      <c r="BX60" s="127">
        <f>IF(P60=0,"",IF(BW60=0,"",(BW60/P60)))</f>
        <v>0.3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184</v>
      </c>
      <c r="C61" s="203"/>
      <c r="D61" s="203" t="s">
        <v>94</v>
      </c>
      <c r="E61" s="203" t="s">
        <v>95</v>
      </c>
      <c r="F61" s="203" t="s">
        <v>69</v>
      </c>
      <c r="G61" s="203"/>
      <c r="H61" s="90"/>
      <c r="I61" s="90"/>
      <c r="J61" s="188"/>
      <c r="K61" s="81">
        <v>22</v>
      </c>
      <c r="L61" s="81">
        <v>9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185</v>
      </c>
      <c r="C62" s="203"/>
      <c r="D62" s="203" t="s">
        <v>152</v>
      </c>
      <c r="E62" s="203" t="s">
        <v>153</v>
      </c>
      <c r="F62" s="203" t="s">
        <v>64</v>
      </c>
      <c r="G62" s="203" t="s">
        <v>65</v>
      </c>
      <c r="H62" s="90" t="s">
        <v>182</v>
      </c>
      <c r="I62" s="205" t="s">
        <v>186</v>
      </c>
      <c r="J62" s="188">
        <v>150000</v>
      </c>
      <c r="K62" s="81">
        <v>0</v>
      </c>
      <c r="L62" s="81">
        <v>0</v>
      </c>
      <c r="M62" s="81">
        <v>0</v>
      </c>
      <c r="N62" s="91">
        <v>3</v>
      </c>
      <c r="O62" s="92">
        <v>0</v>
      </c>
      <c r="P62" s="93">
        <f>N62+O62</f>
        <v>3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37500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-150000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3</v>
      </c>
      <c r="BO62" s="120">
        <f>IF(P62=0,"",IF(BN62=0,"",(BN62/P62)))</f>
        <v>1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187</v>
      </c>
      <c r="C63" s="203"/>
      <c r="D63" s="203" t="s">
        <v>152</v>
      </c>
      <c r="E63" s="203" t="s">
        <v>153</v>
      </c>
      <c r="F63" s="203" t="s">
        <v>69</v>
      </c>
      <c r="G63" s="203"/>
      <c r="H63" s="90"/>
      <c r="I63" s="90"/>
      <c r="J63" s="188"/>
      <c r="K63" s="81">
        <v>6</v>
      </c>
      <c r="L63" s="81">
        <v>4</v>
      </c>
      <c r="M63" s="81">
        <v>1</v>
      </c>
      <c r="N63" s="91">
        <v>1</v>
      </c>
      <c r="O63" s="92">
        <v>0</v>
      </c>
      <c r="P63" s="93">
        <f>N63+O63</f>
        <v>1</v>
      </c>
      <c r="Q63" s="82">
        <f>IFERROR(P63/M63,"-")</f>
        <v>1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>
        <v>1</v>
      </c>
      <c r="AE63" s="95">
        <f>IF(P63=0,"",IF(AD63=0,"",(AD63/P63)))</f>
        <v>1</v>
      </c>
      <c r="AF63" s="94"/>
      <c r="AG63" s="96">
        <f>IFERROR(AF63/AD63,"-")</f>
        <v>0</v>
      </c>
      <c r="AH63" s="97"/>
      <c r="AI63" s="98">
        <f>IFERROR(AH63/AD63,"-")</f>
        <v>0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1.4066666666667</v>
      </c>
      <c r="B64" s="203" t="s">
        <v>188</v>
      </c>
      <c r="C64" s="203"/>
      <c r="D64" s="203" t="s">
        <v>189</v>
      </c>
      <c r="E64" s="203" t="s">
        <v>103</v>
      </c>
      <c r="F64" s="203" t="s">
        <v>64</v>
      </c>
      <c r="G64" s="203" t="s">
        <v>83</v>
      </c>
      <c r="H64" s="90" t="s">
        <v>182</v>
      </c>
      <c r="I64" s="205" t="s">
        <v>190</v>
      </c>
      <c r="J64" s="188">
        <v>150000</v>
      </c>
      <c r="K64" s="81">
        <v>0</v>
      </c>
      <c r="L64" s="81">
        <v>0</v>
      </c>
      <c r="M64" s="81">
        <v>0</v>
      </c>
      <c r="N64" s="91">
        <v>12</v>
      </c>
      <c r="O64" s="92">
        <v>0</v>
      </c>
      <c r="P64" s="93">
        <f>N64+O64</f>
        <v>12</v>
      </c>
      <c r="Q64" s="82" t="str">
        <f>IFERROR(P64/M64,"-")</f>
        <v>-</v>
      </c>
      <c r="R64" s="81">
        <v>4</v>
      </c>
      <c r="S64" s="81">
        <v>1</v>
      </c>
      <c r="T64" s="82">
        <f>IFERROR(S64/(O64+P64),"-")</f>
        <v>0.083333333333333</v>
      </c>
      <c r="U64" s="182">
        <f>IFERROR(J64/SUM(P64:P65),"-")</f>
        <v>10714.285714286</v>
      </c>
      <c r="V64" s="84">
        <v>2</v>
      </c>
      <c r="W64" s="82">
        <f>IF(P64=0,"-",V64/P64)</f>
        <v>0.16666666666667</v>
      </c>
      <c r="X64" s="186">
        <v>211000</v>
      </c>
      <c r="Y64" s="187">
        <f>IFERROR(X64/P64,"-")</f>
        <v>17583.333333333</v>
      </c>
      <c r="Z64" s="187">
        <f>IFERROR(X64/V64,"-")</f>
        <v>105500</v>
      </c>
      <c r="AA64" s="188">
        <f>SUM(X64:X65)-SUM(J64:J65)</f>
        <v>61000</v>
      </c>
      <c r="AB64" s="85">
        <f>SUM(X64:X65)/SUM(J64:J65)</f>
        <v>1.4066666666667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0.083333333333333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2</v>
      </c>
      <c r="BF64" s="113">
        <f>IF(P64=0,"",IF(BE64=0,"",(BE64/P64)))</f>
        <v>0.16666666666667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0.25</v>
      </c>
      <c r="BP64" s="121">
        <v>1</v>
      </c>
      <c r="BQ64" s="122">
        <f>IFERROR(BP64/BN64,"-")</f>
        <v>0.33333333333333</v>
      </c>
      <c r="BR64" s="123">
        <v>8000</v>
      </c>
      <c r="BS64" s="124">
        <f>IFERROR(BR64/BN64,"-")</f>
        <v>2666.6666666667</v>
      </c>
      <c r="BT64" s="125"/>
      <c r="BU64" s="125">
        <v>1</v>
      </c>
      <c r="BV64" s="125"/>
      <c r="BW64" s="126">
        <v>4</v>
      </c>
      <c r="BX64" s="127">
        <f>IF(P64=0,"",IF(BW64=0,"",(BW64/P64)))</f>
        <v>0.33333333333333</v>
      </c>
      <c r="BY64" s="128">
        <v>1</v>
      </c>
      <c r="BZ64" s="129">
        <f>IFERROR(BY64/BW64,"-")</f>
        <v>0.25</v>
      </c>
      <c r="CA64" s="130">
        <v>203000</v>
      </c>
      <c r="CB64" s="131">
        <f>IFERROR(CA64/BW64,"-")</f>
        <v>50750</v>
      </c>
      <c r="CC64" s="132"/>
      <c r="CD64" s="132"/>
      <c r="CE64" s="132">
        <v>1</v>
      </c>
      <c r="CF64" s="133">
        <v>2</v>
      </c>
      <c r="CG64" s="134">
        <f>IF(P64=0,"",IF(CF64=0,"",(CF64/P64)))</f>
        <v>0.16666666666667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2</v>
      </c>
      <c r="CP64" s="141">
        <v>211000</v>
      </c>
      <c r="CQ64" s="141">
        <v>203000</v>
      </c>
      <c r="CR64" s="141"/>
      <c r="CS64" s="142" t="str">
        <f>IF(AND(CQ64=0,CR64=0),"",IF(AND(CQ64&lt;=100000,CR64&lt;=100000),"",IF(CQ64/CP64&gt;0.7,"男高",IF(CR64/CP64&gt;0.7,"女高",""))))</f>
        <v>男高</v>
      </c>
    </row>
    <row r="65" spans="1:98">
      <c r="A65" s="80"/>
      <c r="B65" s="203" t="s">
        <v>191</v>
      </c>
      <c r="C65" s="203"/>
      <c r="D65" s="203" t="s">
        <v>189</v>
      </c>
      <c r="E65" s="203" t="s">
        <v>103</v>
      </c>
      <c r="F65" s="203" t="s">
        <v>69</v>
      </c>
      <c r="G65" s="203"/>
      <c r="H65" s="90"/>
      <c r="I65" s="90"/>
      <c r="J65" s="188"/>
      <c r="K65" s="81">
        <v>11</v>
      </c>
      <c r="L65" s="81">
        <v>6</v>
      </c>
      <c r="M65" s="81">
        <v>4</v>
      </c>
      <c r="N65" s="91">
        <v>2</v>
      </c>
      <c r="O65" s="92">
        <v>0</v>
      </c>
      <c r="P65" s="93">
        <f>N65+O65</f>
        <v>2</v>
      </c>
      <c r="Q65" s="82">
        <f>IFERROR(P65/M65,"-")</f>
        <v>0.5</v>
      </c>
      <c r="R65" s="81">
        <v>1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1</v>
      </c>
      <c r="BX65" s="127">
        <f>IF(P65=0,"",IF(BW65=0,"",(BW65/P65)))</f>
        <v>0.5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1</v>
      </c>
      <c r="CG65" s="134">
        <f>IF(P65=0,"",IF(CF65=0,"",(CF65/P65)))</f>
        <v>0.5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192</v>
      </c>
      <c r="C66" s="203"/>
      <c r="D66" s="203" t="s">
        <v>108</v>
      </c>
      <c r="E66" s="203" t="s">
        <v>109</v>
      </c>
      <c r="F66" s="203" t="s">
        <v>64</v>
      </c>
      <c r="G66" s="203" t="s">
        <v>83</v>
      </c>
      <c r="H66" s="90" t="s">
        <v>182</v>
      </c>
      <c r="I66" s="204" t="s">
        <v>193</v>
      </c>
      <c r="J66" s="188">
        <v>150000</v>
      </c>
      <c r="K66" s="81">
        <v>0</v>
      </c>
      <c r="L66" s="81">
        <v>0</v>
      </c>
      <c r="M66" s="81">
        <v>0</v>
      </c>
      <c r="N66" s="91">
        <v>3</v>
      </c>
      <c r="O66" s="92">
        <v>0</v>
      </c>
      <c r="P66" s="93">
        <f>N66+O66</f>
        <v>3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0.33333333333333</v>
      </c>
      <c r="U66" s="182">
        <f>IFERROR(J66/SUM(P66:P67),"-")</f>
        <v>50000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-150000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0.66666666666667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>
        <v>1</v>
      </c>
      <c r="CG66" s="134">
        <f>IF(P66=0,"",IF(CF66=0,"",(CF66/P66)))</f>
        <v>0.33333333333333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194</v>
      </c>
      <c r="C67" s="203"/>
      <c r="D67" s="203" t="s">
        <v>108</v>
      </c>
      <c r="E67" s="203" t="s">
        <v>109</v>
      </c>
      <c r="F67" s="203" t="s">
        <v>69</v>
      </c>
      <c r="G67" s="203"/>
      <c r="H67" s="90"/>
      <c r="I67" s="90"/>
      <c r="J67" s="188"/>
      <c r="K67" s="81">
        <v>12</v>
      </c>
      <c r="L67" s="81">
        <v>5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0.95</v>
      </c>
      <c r="B68" s="203" t="s">
        <v>195</v>
      </c>
      <c r="C68" s="203"/>
      <c r="D68" s="203" t="s">
        <v>196</v>
      </c>
      <c r="E68" s="203" t="s">
        <v>197</v>
      </c>
      <c r="F68" s="203" t="s">
        <v>64</v>
      </c>
      <c r="G68" s="203" t="s">
        <v>96</v>
      </c>
      <c r="H68" s="90" t="s">
        <v>198</v>
      </c>
      <c r="I68" s="205" t="s">
        <v>190</v>
      </c>
      <c r="J68" s="188">
        <v>100000</v>
      </c>
      <c r="K68" s="81">
        <v>0</v>
      </c>
      <c r="L68" s="81">
        <v>0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>
        <f>IFERROR(J68/SUM(P68:P73),"-")</f>
        <v>6666.6666666667</v>
      </c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>
        <f>SUM(X68:X73)-SUM(J68:J73)</f>
        <v>-5000</v>
      </c>
      <c r="AB68" s="85">
        <f>SUM(X68:X73)/SUM(J68:J73)</f>
        <v>0.95</v>
      </c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199</v>
      </c>
      <c r="C69" s="203"/>
      <c r="D69" s="203" t="s">
        <v>200</v>
      </c>
      <c r="E69" s="203" t="s">
        <v>201</v>
      </c>
      <c r="F69" s="203" t="s">
        <v>64</v>
      </c>
      <c r="G69" s="203" t="s">
        <v>96</v>
      </c>
      <c r="H69" s="90" t="s">
        <v>198</v>
      </c>
      <c r="I69" s="205" t="s">
        <v>202</v>
      </c>
      <c r="J69" s="188"/>
      <c r="K69" s="81">
        <v>0</v>
      </c>
      <c r="L69" s="81">
        <v>0</v>
      </c>
      <c r="M69" s="81">
        <v>0</v>
      </c>
      <c r="N69" s="91">
        <v>0</v>
      </c>
      <c r="O69" s="92">
        <v>0</v>
      </c>
      <c r="P69" s="93">
        <f>N69+O69</f>
        <v>0</v>
      </c>
      <c r="Q69" s="82" t="str">
        <f>IFERROR(P69/M69,"-")</f>
        <v>-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203</v>
      </c>
      <c r="C70" s="203"/>
      <c r="D70" s="203" t="s">
        <v>204</v>
      </c>
      <c r="E70" s="203" t="s">
        <v>205</v>
      </c>
      <c r="F70" s="203" t="s">
        <v>64</v>
      </c>
      <c r="G70" s="203" t="s">
        <v>96</v>
      </c>
      <c r="H70" s="90" t="s">
        <v>198</v>
      </c>
      <c r="I70" s="205" t="s">
        <v>206</v>
      </c>
      <c r="J70" s="188"/>
      <c r="K70" s="81">
        <v>0</v>
      </c>
      <c r="L70" s="81">
        <v>0</v>
      </c>
      <c r="M70" s="81">
        <v>0</v>
      </c>
      <c r="N70" s="91">
        <v>1</v>
      </c>
      <c r="O70" s="92">
        <v>0</v>
      </c>
      <c r="P70" s="93">
        <f>N70+O70</f>
        <v>1</v>
      </c>
      <c r="Q70" s="82" t="str">
        <f>IFERROR(P70/M70,"-")</f>
        <v>-</v>
      </c>
      <c r="R70" s="81">
        <v>1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1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207</v>
      </c>
      <c r="C71" s="203"/>
      <c r="D71" s="203" t="s">
        <v>208</v>
      </c>
      <c r="E71" s="203" t="s">
        <v>209</v>
      </c>
      <c r="F71" s="203" t="s">
        <v>64</v>
      </c>
      <c r="G71" s="203" t="s">
        <v>96</v>
      </c>
      <c r="H71" s="90" t="s">
        <v>198</v>
      </c>
      <c r="I71" s="205" t="s">
        <v>186</v>
      </c>
      <c r="J71" s="188"/>
      <c r="K71" s="81">
        <v>0</v>
      </c>
      <c r="L71" s="81">
        <v>0</v>
      </c>
      <c r="M71" s="81">
        <v>0</v>
      </c>
      <c r="N71" s="91">
        <v>7</v>
      </c>
      <c r="O71" s="92">
        <v>0</v>
      </c>
      <c r="P71" s="93">
        <f>N71+O71</f>
        <v>7</v>
      </c>
      <c r="Q71" s="82" t="str">
        <f>IFERROR(P71/M71,"-")</f>
        <v>-</v>
      </c>
      <c r="R71" s="81">
        <v>3</v>
      </c>
      <c r="S71" s="81">
        <v>1</v>
      </c>
      <c r="T71" s="82">
        <f>IFERROR(S71/(O71+P71),"-")</f>
        <v>0.14285714285714</v>
      </c>
      <c r="U71" s="182"/>
      <c r="V71" s="84">
        <v>2</v>
      </c>
      <c r="W71" s="82">
        <f>IF(P71=0,"-",V71/P71)</f>
        <v>0.28571428571429</v>
      </c>
      <c r="X71" s="186">
        <v>95000</v>
      </c>
      <c r="Y71" s="187">
        <f>IFERROR(X71/P71,"-")</f>
        <v>13571.428571429</v>
      </c>
      <c r="Z71" s="187">
        <f>IFERROR(X71/V71,"-")</f>
        <v>47500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0.14285714285714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5</v>
      </c>
      <c r="BO71" s="120">
        <f>IF(P71=0,"",IF(BN71=0,"",(BN71/P71)))</f>
        <v>0.71428571428571</v>
      </c>
      <c r="BP71" s="121">
        <v>1</v>
      </c>
      <c r="BQ71" s="122">
        <f>IFERROR(BP71/BN71,"-")</f>
        <v>0.2</v>
      </c>
      <c r="BR71" s="123">
        <v>40000</v>
      </c>
      <c r="BS71" s="124">
        <f>IFERROR(BR71/BN71,"-")</f>
        <v>8000</v>
      </c>
      <c r="BT71" s="125"/>
      <c r="BU71" s="125"/>
      <c r="BV71" s="125">
        <v>1</v>
      </c>
      <c r="BW71" s="126">
        <v>1</v>
      </c>
      <c r="BX71" s="127">
        <f>IF(P71=0,"",IF(BW71=0,"",(BW71/P71)))</f>
        <v>0.14285714285714</v>
      </c>
      <c r="BY71" s="128">
        <v>1</v>
      </c>
      <c r="BZ71" s="129">
        <f>IFERROR(BY71/BW71,"-")</f>
        <v>1</v>
      </c>
      <c r="CA71" s="130">
        <v>55000</v>
      </c>
      <c r="CB71" s="131">
        <f>IFERROR(CA71/BW71,"-")</f>
        <v>55000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95000</v>
      </c>
      <c r="CQ71" s="141">
        <v>55000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210</v>
      </c>
      <c r="C72" s="203"/>
      <c r="D72" s="203" t="s">
        <v>211</v>
      </c>
      <c r="E72" s="203" t="s">
        <v>212</v>
      </c>
      <c r="F72" s="203" t="s">
        <v>64</v>
      </c>
      <c r="G72" s="203" t="s">
        <v>96</v>
      </c>
      <c r="H72" s="90" t="s">
        <v>198</v>
      </c>
      <c r="I72" s="205" t="s">
        <v>213</v>
      </c>
      <c r="J72" s="188"/>
      <c r="K72" s="81">
        <v>0</v>
      </c>
      <c r="L72" s="81">
        <v>0</v>
      </c>
      <c r="M72" s="81">
        <v>0</v>
      </c>
      <c r="N72" s="91">
        <v>5</v>
      </c>
      <c r="O72" s="92">
        <v>0</v>
      </c>
      <c r="P72" s="93">
        <f>N72+O72</f>
        <v>5</v>
      </c>
      <c r="Q72" s="82" t="str">
        <f>IFERROR(P72/M72,"-")</f>
        <v>-</v>
      </c>
      <c r="R72" s="81">
        <v>3</v>
      </c>
      <c r="S72" s="81">
        <v>1</v>
      </c>
      <c r="T72" s="82">
        <f>IFERROR(S72/(O72+P72),"-")</f>
        <v>0.2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>
        <v>1</v>
      </c>
      <c r="AN72" s="101">
        <f>IF(P72=0,"",IF(AM72=0,"",(AM72/P72)))</f>
        <v>0.2</v>
      </c>
      <c r="AO72" s="100"/>
      <c r="AP72" s="102">
        <f>IFERROR(AP72/AM72,"-")</f>
        <v>0</v>
      </c>
      <c r="AQ72" s="103"/>
      <c r="AR72" s="104">
        <f>IFERROR(AQ72/AM72,"-")</f>
        <v>0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0.2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2</v>
      </c>
      <c r="BO72" s="120">
        <f>IF(P72=0,"",IF(BN72=0,"",(BN72/P72)))</f>
        <v>0.4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0.2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214</v>
      </c>
      <c r="C73" s="203"/>
      <c r="D73" s="203" t="s">
        <v>111</v>
      </c>
      <c r="E73" s="203" t="s">
        <v>111</v>
      </c>
      <c r="F73" s="203" t="s">
        <v>69</v>
      </c>
      <c r="G73" s="203" t="s">
        <v>215</v>
      </c>
      <c r="H73" s="90"/>
      <c r="I73" s="90"/>
      <c r="J73" s="188"/>
      <c r="K73" s="81">
        <v>13</v>
      </c>
      <c r="L73" s="81">
        <v>10</v>
      </c>
      <c r="M73" s="81">
        <v>2</v>
      </c>
      <c r="N73" s="91">
        <v>2</v>
      </c>
      <c r="O73" s="92">
        <v>0</v>
      </c>
      <c r="P73" s="93">
        <f>N73+O73</f>
        <v>2</v>
      </c>
      <c r="Q73" s="82">
        <f>IFERROR(P73/M73,"-")</f>
        <v>1</v>
      </c>
      <c r="R73" s="81">
        <v>0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2</v>
      </c>
      <c r="BX73" s="127">
        <f>IF(P73=0,"",IF(BW73=0,"",(BW73/P73)))</f>
        <v>1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30"/>
      <c r="B74" s="87"/>
      <c r="C74" s="88"/>
      <c r="D74" s="88"/>
      <c r="E74" s="88"/>
      <c r="F74" s="89"/>
      <c r="G74" s="90"/>
      <c r="H74" s="90"/>
      <c r="I74" s="90"/>
      <c r="J74" s="192"/>
      <c r="K74" s="34"/>
      <c r="L74" s="34"/>
      <c r="M74" s="31"/>
      <c r="N74" s="23"/>
      <c r="O74" s="23"/>
      <c r="P74" s="23"/>
      <c r="Q74" s="33"/>
      <c r="R74" s="32"/>
      <c r="S74" s="23"/>
      <c r="T74" s="32"/>
      <c r="U74" s="183"/>
      <c r="V74" s="25"/>
      <c r="W74" s="25"/>
      <c r="X74" s="189"/>
      <c r="Y74" s="189"/>
      <c r="Z74" s="189"/>
      <c r="AA74" s="189"/>
      <c r="AB74" s="33"/>
      <c r="AC74" s="59"/>
      <c r="AD74" s="63"/>
      <c r="AE74" s="64"/>
      <c r="AF74" s="63"/>
      <c r="AG74" s="67"/>
      <c r="AH74" s="68"/>
      <c r="AI74" s="69"/>
      <c r="AJ74" s="70"/>
      <c r="AK74" s="70"/>
      <c r="AL74" s="70"/>
      <c r="AM74" s="63"/>
      <c r="AN74" s="64"/>
      <c r="AO74" s="63"/>
      <c r="AP74" s="67"/>
      <c r="AQ74" s="68"/>
      <c r="AR74" s="69"/>
      <c r="AS74" s="70"/>
      <c r="AT74" s="70"/>
      <c r="AU74" s="70"/>
      <c r="AV74" s="63"/>
      <c r="AW74" s="64"/>
      <c r="AX74" s="63"/>
      <c r="AY74" s="67"/>
      <c r="AZ74" s="68"/>
      <c r="BA74" s="69"/>
      <c r="BB74" s="70"/>
      <c r="BC74" s="70"/>
      <c r="BD74" s="70"/>
      <c r="BE74" s="63"/>
      <c r="BF74" s="64"/>
      <c r="BG74" s="63"/>
      <c r="BH74" s="67"/>
      <c r="BI74" s="68"/>
      <c r="BJ74" s="69"/>
      <c r="BK74" s="70"/>
      <c r="BL74" s="70"/>
      <c r="BM74" s="70"/>
      <c r="BN74" s="65"/>
      <c r="BO74" s="66"/>
      <c r="BP74" s="63"/>
      <c r="BQ74" s="67"/>
      <c r="BR74" s="68"/>
      <c r="BS74" s="69"/>
      <c r="BT74" s="70"/>
      <c r="BU74" s="70"/>
      <c r="BV74" s="70"/>
      <c r="BW74" s="65"/>
      <c r="BX74" s="66"/>
      <c r="BY74" s="63"/>
      <c r="BZ74" s="67"/>
      <c r="CA74" s="68"/>
      <c r="CB74" s="69"/>
      <c r="CC74" s="70"/>
      <c r="CD74" s="70"/>
      <c r="CE74" s="70"/>
      <c r="CF74" s="65"/>
      <c r="CG74" s="66"/>
      <c r="CH74" s="63"/>
      <c r="CI74" s="67"/>
      <c r="CJ74" s="68"/>
      <c r="CK74" s="69"/>
      <c r="CL74" s="70"/>
      <c r="CM74" s="70"/>
      <c r="CN74" s="70"/>
      <c r="CO74" s="71"/>
      <c r="CP74" s="68"/>
      <c r="CQ74" s="68"/>
      <c r="CR74" s="68"/>
      <c r="CS74" s="72"/>
    </row>
    <row r="75" spans="1:98">
      <c r="A75" s="30"/>
      <c r="B75" s="37"/>
      <c r="C75" s="21"/>
      <c r="D75" s="21"/>
      <c r="E75" s="21"/>
      <c r="F75" s="22"/>
      <c r="G75" s="36"/>
      <c r="H75" s="36"/>
      <c r="I75" s="75"/>
      <c r="J75" s="193"/>
      <c r="K75" s="34"/>
      <c r="L75" s="34"/>
      <c r="M75" s="31"/>
      <c r="N75" s="23"/>
      <c r="O75" s="23"/>
      <c r="P75" s="23"/>
      <c r="Q75" s="33"/>
      <c r="R75" s="32"/>
      <c r="S75" s="23"/>
      <c r="T75" s="32"/>
      <c r="U75" s="183"/>
      <c r="V75" s="25"/>
      <c r="W75" s="25"/>
      <c r="X75" s="189"/>
      <c r="Y75" s="189"/>
      <c r="Z75" s="189"/>
      <c r="AA75" s="189"/>
      <c r="AB75" s="33"/>
      <c r="AC75" s="61"/>
      <c r="AD75" s="63"/>
      <c r="AE75" s="64"/>
      <c r="AF75" s="63"/>
      <c r="AG75" s="67"/>
      <c r="AH75" s="68"/>
      <c r="AI75" s="69"/>
      <c r="AJ75" s="70"/>
      <c r="AK75" s="70"/>
      <c r="AL75" s="70"/>
      <c r="AM75" s="63"/>
      <c r="AN75" s="64"/>
      <c r="AO75" s="63"/>
      <c r="AP75" s="67"/>
      <c r="AQ75" s="68"/>
      <c r="AR75" s="69"/>
      <c r="AS75" s="70"/>
      <c r="AT75" s="70"/>
      <c r="AU75" s="70"/>
      <c r="AV75" s="63"/>
      <c r="AW75" s="64"/>
      <c r="AX75" s="63"/>
      <c r="AY75" s="67"/>
      <c r="AZ75" s="68"/>
      <c r="BA75" s="69"/>
      <c r="BB75" s="70"/>
      <c r="BC75" s="70"/>
      <c r="BD75" s="70"/>
      <c r="BE75" s="63"/>
      <c r="BF75" s="64"/>
      <c r="BG75" s="63"/>
      <c r="BH75" s="67"/>
      <c r="BI75" s="68"/>
      <c r="BJ75" s="69"/>
      <c r="BK75" s="70"/>
      <c r="BL75" s="70"/>
      <c r="BM75" s="70"/>
      <c r="BN75" s="65"/>
      <c r="BO75" s="66"/>
      <c r="BP75" s="63"/>
      <c r="BQ75" s="67"/>
      <c r="BR75" s="68"/>
      <c r="BS75" s="69"/>
      <c r="BT75" s="70"/>
      <c r="BU75" s="70"/>
      <c r="BV75" s="70"/>
      <c r="BW75" s="65"/>
      <c r="BX75" s="66"/>
      <c r="BY75" s="63"/>
      <c r="BZ75" s="67"/>
      <c r="CA75" s="68"/>
      <c r="CB75" s="69"/>
      <c r="CC75" s="70"/>
      <c r="CD75" s="70"/>
      <c r="CE75" s="70"/>
      <c r="CF75" s="65"/>
      <c r="CG75" s="66"/>
      <c r="CH75" s="63"/>
      <c r="CI75" s="67"/>
      <c r="CJ75" s="68"/>
      <c r="CK75" s="69"/>
      <c r="CL75" s="70"/>
      <c r="CM75" s="70"/>
      <c r="CN75" s="70"/>
      <c r="CO75" s="71"/>
      <c r="CP75" s="68"/>
      <c r="CQ75" s="68"/>
      <c r="CR75" s="68"/>
      <c r="CS75" s="72"/>
    </row>
    <row r="76" spans="1:98">
      <c r="A76" s="19">
        <f>AB76</f>
        <v>0.21520214782059</v>
      </c>
      <c r="B76" s="39"/>
      <c r="C76" s="39"/>
      <c r="D76" s="39"/>
      <c r="E76" s="39"/>
      <c r="F76" s="39"/>
      <c r="G76" s="40" t="s">
        <v>216</v>
      </c>
      <c r="H76" s="40"/>
      <c r="I76" s="40"/>
      <c r="J76" s="190">
        <f>SUM(J6:J75)</f>
        <v>3166000</v>
      </c>
      <c r="K76" s="41">
        <f>SUM(K6:K75)</f>
        <v>489</v>
      </c>
      <c r="L76" s="41">
        <f>SUM(L6:L75)</f>
        <v>273</v>
      </c>
      <c r="M76" s="41">
        <f>SUM(M6:M75)</f>
        <v>221</v>
      </c>
      <c r="N76" s="41">
        <f>SUM(N6:N75)</f>
        <v>268</v>
      </c>
      <c r="O76" s="41">
        <f>SUM(O6:O75)</f>
        <v>1</v>
      </c>
      <c r="P76" s="41">
        <f>SUM(P6:P75)</f>
        <v>269</v>
      </c>
      <c r="Q76" s="42">
        <f>IFERROR(P76/M76,"-")</f>
        <v>1.2171945701357</v>
      </c>
      <c r="R76" s="78">
        <f>SUM(R6:R75)</f>
        <v>94</v>
      </c>
      <c r="S76" s="78">
        <f>SUM(S6:S75)</f>
        <v>26</v>
      </c>
      <c r="T76" s="42">
        <f>IFERROR(R76/P76,"-")</f>
        <v>0.34944237918216</v>
      </c>
      <c r="U76" s="184">
        <f>IFERROR(J76/P76,"-")</f>
        <v>11769.516728625</v>
      </c>
      <c r="V76" s="44">
        <f>SUM(V6:V75)</f>
        <v>29</v>
      </c>
      <c r="W76" s="42">
        <f>IFERROR(V76/P76,"-")</f>
        <v>0.10780669144981</v>
      </c>
      <c r="X76" s="190">
        <f>SUM(X6:X75)</f>
        <v>681330</v>
      </c>
      <c r="Y76" s="190">
        <f>IFERROR(X76/P76,"-")</f>
        <v>2532.8252788104</v>
      </c>
      <c r="Z76" s="190">
        <f>IFERROR(X76/V76,"-")</f>
        <v>23494.137931034</v>
      </c>
      <c r="AA76" s="190">
        <f>X76-J76</f>
        <v>-2484670</v>
      </c>
      <c r="AB76" s="47">
        <f>X76/J76</f>
        <v>0.21520214782059</v>
      </c>
      <c r="AC76" s="60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5"/>
    <mergeCell ref="J53:J55"/>
    <mergeCell ref="U53:U55"/>
    <mergeCell ref="AA53:AA55"/>
    <mergeCell ref="AB53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3"/>
    <mergeCell ref="J68:J73"/>
    <mergeCell ref="U68:U73"/>
    <mergeCell ref="AA68:AA73"/>
    <mergeCell ref="AB68:AB7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218</v>
      </c>
      <c r="C6" s="203" t="s">
        <v>219</v>
      </c>
      <c r="D6" s="203" t="s">
        <v>220</v>
      </c>
      <c r="E6" s="203" t="s">
        <v>221</v>
      </c>
      <c r="F6" s="203" t="s">
        <v>64</v>
      </c>
      <c r="G6" s="203" t="s">
        <v>222</v>
      </c>
      <c r="H6" s="90" t="s">
        <v>223</v>
      </c>
      <c r="I6" s="90" t="s">
        <v>224</v>
      </c>
      <c r="J6" s="188">
        <v>200000</v>
      </c>
      <c r="K6" s="81">
        <v>0</v>
      </c>
      <c r="L6" s="81">
        <v>0</v>
      </c>
      <c r="M6" s="81">
        <v>0</v>
      </c>
      <c r="N6" s="91">
        <v>9</v>
      </c>
      <c r="O6" s="92">
        <v>0</v>
      </c>
      <c r="P6" s="93">
        <f>N6+O6</f>
        <v>9</v>
      </c>
      <c r="Q6" s="82" t="str">
        <f>IFERROR(P6/M6,"-")</f>
        <v>-</v>
      </c>
      <c r="R6" s="81">
        <v>6</v>
      </c>
      <c r="S6" s="81">
        <v>0</v>
      </c>
      <c r="T6" s="82">
        <f>IFERROR(S6/(O6+P6),"-")</f>
        <v>0</v>
      </c>
      <c r="U6" s="182">
        <f>IFERROR(J6/SUM(P6:P7),"-")</f>
        <v>20000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-200000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0.22222222222222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0.11111111111111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28</v>
      </c>
      <c r="L7" s="81">
        <v>10</v>
      </c>
      <c r="M7" s="81">
        <v>3</v>
      </c>
      <c r="N7" s="91">
        <v>1</v>
      </c>
      <c r="O7" s="92">
        <v>0</v>
      </c>
      <c r="P7" s="93">
        <f>N7+O7</f>
        <v>1</v>
      </c>
      <c r="Q7" s="82">
        <f>IFERROR(P7/M7,"-")</f>
        <v>0.33333333333333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>
        <v>1</v>
      </c>
      <c r="BZ7" s="129">
        <f>IFERROR(BY7/BW7,"-")</f>
        <v>1</v>
      </c>
      <c r="CA7" s="130">
        <v>5000</v>
      </c>
      <c r="CB7" s="131">
        <f>IFERROR(CA7/BW7,"-")</f>
        <v>5000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226</v>
      </c>
      <c r="H10" s="40"/>
      <c r="I10" s="40"/>
      <c r="J10" s="190">
        <f>SUM(J6:J9)</f>
        <v>200000</v>
      </c>
      <c r="K10" s="41">
        <f>SUM(K6:K9)</f>
        <v>28</v>
      </c>
      <c r="L10" s="41">
        <f>SUM(L6:L9)</f>
        <v>10</v>
      </c>
      <c r="M10" s="41">
        <f>SUM(M6:M9)</f>
        <v>3</v>
      </c>
      <c r="N10" s="41">
        <f>SUM(N6:N9)</f>
        <v>10</v>
      </c>
      <c r="O10" s="41">
        <f>SUM(O6:O9)</f>
        <v>0</v>
      </c>
      <c r="P10" s="41">
        <f>SUM(P6:P9)</f>
        <v>10</v>
      </c>
      <c r="Q10" s="42">
        <f>IFERROR(P10/M10,"-")</f>
        <v>3.3333333333333</v>
      </c>
      <c r="R10" s="78">
        <f>SUM(R6:R9)</f>
        <v>7</v>
      </c>
      <c r="S10" s="78">
        <f>SUM(S6:S9)</f>
        <v>0</v>
      </c>
      <c r="T10" s="42">
        <f>IFERROR(R10/P10,"-")</f>
        <v>0.7</v>
      </c>
      <c r="U10" s="184">
        <f>IFERROR(J10/P10,"-")</f>
        <v>20000</v>
      </c>
      <c r="V10" s="44">
        <f>SUM(V6:V9)</f>
        <v>0</v>
      </c>
      <c r="W10" s="42">
        <f>IFERROR(V10/P10,"-")</f>
        <v>0</v>
      </c>
      <c r="X10" s="190">
        <f>SUM(X6:X9)</f>
        <v>0</v>
      </c>
      <c r="Y10" s="190">
        <f>IFERROR(X10/P10,"-")</f>
        <v>0</v>
      </c>
      <c r="Z10" s="190" t="str">
        <f>IFERROR(X10/V10,"-")</f>
        <v>-</v>
      </c>
      <c r="AA10" s="190">
        <f>X10-J10</f>
        <v>-200000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