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<sst xmlns="http://schemas.openxmlformats.org/spreadsheetml/2006/main" uniqueCount="109">
  <si>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</si>
  <si>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</si>
  <si>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</si>
  <si>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</si>
  <si>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</si>
  <si>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</si>
  <si>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</si>
  <si>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</si>
  <si>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</si>
  <si>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</si>
  <si>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</si>
  <si>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</si>
  <si>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</si>
  <si>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</si>
  <si>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</si>
  <si>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</si>
  <si>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</si>
  <si>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</si>
  <si>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</si>
  <si>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</si>
  <si>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</si>
  <si>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</si>
  <si>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</si>
  <si>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</si>
  <si>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</si>
  <si>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12月</t>
  </si>
  <si>
    <t>どきどき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</si>
  <si>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</si>
  <si>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</si>
  <si>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</si>
  <si>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</si>
  <si>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</si>
  <si>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</si>
  <si>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</si>
  <si>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</si>
  <si>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</si>
  <si>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</si>
  <si>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</si>
  <si>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</si>
  <si>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</si>
  <si>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</si>
  <si>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</si>
  <si>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</si>
  <si>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</si>
  <si>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</si>
  <si>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</si>
  <si>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</si>
  <si>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</si>
  <si>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</si>
  <si>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</si>
  <si>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</si>
  <si>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</si>
  <si>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</si>
  <si>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</si>
  <si>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</si>
  <si>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</si>
  <si>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</si>
  <si>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</si>
  <si>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</si>
  <si>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</si>
  <si>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</si>
  <si>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ln_sn007</t>
  </si>
  <si>
    <t>いろいろな疑問版(LINEver)（塩見彩）</t>
  </si>
  <si>
    <t>登録すればわかります</t>
  </si>
  <si>
    <t>line</t>
  </si>
  <si>
    <t>スポーツ報知関東</t>
  </si>
  <si>
    <t>半2段つかみ10段保証</t>
  </si>
  <si>
    <t>10段保証</t>
  </si>
  <si>
    <t>sd2120</t>
  </si>
  <si>
    <t>空電</t>
  </si>
  <si>
    <t>ln_sn008</t>
  </si>
  <si>
    <t>右女9版(ヘスティア)(LINEver)（塩見彩）</t>
  </si>
  <si>
    <t>学生いませんギャルもいません熟女熟女熟女熟女(LINEver)</t>
  </si>
  <si>
    <t>sd2121</t>
  </si>
  <si>
    <t>ln_sn009</t>
  </si>
  <si>
    <t>グラフ版(LINEver)（塩見彩）</t>
  </si>
  <si>
    <t>LINE交換の成功率が高い</t>
  </si>
  <si>
    <t>sd2122</t>
  </si>
  <si>
    <t>ln_sn010</t>
  </si>
  <si>
    <t>再婚&amp;理解者版(LINEver)（塩見彩）</t>
  </si>
  <si>
    <t>再婚&amp;理解者(LINEver)</t>
  </si>
  <si>
    <t>sd2123</t>
  </si>
  <si>
    <t>ln_sn011</t>
  </si>
  <si>
    <t>デリヘル版3(LINEver)（塩見彩）</t>
  </si>
  <si>
    <t>LINEで出会いリクルート70歳まで応募可</t>
  </si>
  <si>
    <t>サンスポ関東</t>
  </si>
  <si>
    <t>1C終面全5段</t>
  </si>
  <si>
    <t>12月17日(日)</t>
  </si>
  <si>
    <t>sd2124</t>
  </si>
  <si>
    <t>ln_sn012</t>
  </si>
  <si>
    <t>老人ホーム版(LINEver)（塩見彩）</t>
  </si>
  <si>
    <t>お相手待ちの女性が出ました(LINEver)</t>
  </si>
  <si>
    <t>サンスポ関西</t>
  </si>
  <si>
    <t>12月02日(土)</t>
  </si>
  <si>
    <t>sd2125</t>
  </si>
  <si>
    <t>新聞 TOTAL</t>
  </si>
  <si>
    <t>●雑誌 広告</t>
  </si>
  <si>
    <t>ln_sn005</t>
  </si>
  <si>
    <t>扶桑社</t>
  </si>
  <si>
    <t>（塩見彩）</t>
  </si>
  <si>
    <t>60歳を過ぎたら、素敵なパートナーと第二の人生を始めましょう(LINEver)</t>
  </si>
  <si>
    <t>Tvnavi</t>
  </si>
  <si>
    <t>(月間Tvnavi)①</t>
  </si>
  <si>
    <t>12月15日(金)</t>
  </si>
  <si>
    <t>dz142</t>
  </si>
  <si>
    <t>ln_sn006</t>
  </si>
  <si>
    <t>女性の割合が高いから、あなたの理想の女性が見つかる(LINEver)</t>
  </si>
  <si>
    <t>dz143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</si>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</sst>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12</v>
      </c>
      <c r="D6" s="195">
        <v>560000</v>
      </c>
      <c r="E6" s="81">
        <v>108</v>
      </c>
      <c r="F6" s="81">
        <v>60</v>
      </c>
      <c r="G6" s="81">
        <v>35</v>
      </c>
      <c r="H6" s="91">
        <v>54</v>
      </c>
      <c r="I6" s="92">
        <v>1</v>
      </c>
      <c r="J6" s="145">
        <f>H6+I6</f>
        <v>55</v>
      </c>
      <c r="K6" s="82">
        <f>IFERROR(J6/G6,"-")</f>
        <v>1.5714285714286</v>
      </c>
      <c r="L6" s="81">
        <v>10</v>
      </c>
      <c r="M6" s="81">
        <v>3</v>
      </c>
      <c r="N6" s="82">
        <f>IFERROR(L6/J6,"-")</f>
        <v>0.18181818181818</v>
      </c>
      <c r="O6" s="83">
        <f>IFERROR(D6/J6,"-")</f>
        <v>10181.818181818</v>
      </c>
      <c r="P6" s="84">
        <v>2</v>
      </c>
      <c r="Q6" s="82">
        <f>IFERROR(P6/J6,"-")</f>
        <v>0.036363636363636</v>
      </c>
      <c r="R6" s="200">
        <v>108000</v>
      </c>
      <c r="S6" s="201">
        <f>IFERROR(R6/J6,"-")</f>
        <v>1963.6363636364</v>
      </c>
      <c r="T6" s="201">
        <f>IFERROR(R6/P6,"-")</f>
        <v>54000</v>
      </c>
      <c r="U6" s="195">
        <f>IFERROR(R6-D6,"-")</f>
        <v>-452000</v>
      </c>
      <c r="V6" s="85">
        <f>R6/D6</f>
        <v>0.19285714285714</v>
      </c>
      <c r="W6" s="79"/>
      <c r="X6" s="144"/>
    </row>
    <row r="7" spans="1:24">
      <c r="A7" s="80"/>
      <c r="B7" s="86" t="s">
        <v>24</v>
      </c>
      <c r="C7" s="86">
        <v>4</v>
      </c>
      <c r="D7" s="195">
        <v>250000</v>
      </c>
      <c r="E7" s="81">
        <v>62</v>
      </c>
      <c r="F7" s="81">
        <v>18</v>
      </c>
      <c r="G7" s="81">
        <v>9</v>
      </c>
      <c r="H7" s="91">
        <v>13</v>
      </c>
      <c r="I7" s="92">
        <v>0</v>
      </c>
      <c r="J7" s="145">
        <f>H7+I7</f>
        <v>13</v>
      </c>
      <c r="K7" s="82">
        <f>IFERROR(J7/G7,"-")</f>
        <v>1.4444444444444</v>
      </c>
      <c r="L7" s="81">
        <v>2</v>
      </c>
      <c r="M7" s="81">
        <v>4</v>
      </c>
      <c r="N7" s="82">
        <f>IFERROR(L7/J7,"-")</f>
        <v>0.15384615384615</v>
      </c>
      <c r="O7" s="83">
        <f>IFERROR(D7/J7,"-")</f>
        <v>19230.769230769</v>
      </c>
      <c r="P7" s="84">
        <v>3</v>
      </c>
      <c r="Q7" s="82">
        <f>IFERROR(P7/J7,"-")</f>
        <v>0.23076923076923</v>
      </c>
      <c r="R7" s="200">
        <v>26000</v>
      </c>
      <c r="S7" s="201">
        <f>IFERROR(R7/J7,"-")</f>
        <v>2000</v>
      </c>
      <c r="T7" s="201">
        <f>IFERROR(R7/P7,"-")</f>
        <v>8666.6666666667</v>
      </c>
      <c r="U7" s="195">
        <f>IFERROR(R7-D7,"-")</f>
        <v>-224000</v>
      </c>
      <c r="V7" s="85">
        <f>R7/D7</f>
        <v>0.104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810000</v>
      </c>
      <c r="E10" s="41">
        <f>SUM(E6:E8)</f>
        <v>170</v>
      </c>
      <c r="F10" s="41">
        <f>SUM(F6:F8)</f>
        <v>78</v>
      </c>
      <c r="G10" s="41">
        <f>SUM(G6:G8)</f>
        <v>44</v>
      </c>
      <c r="H10" s="41">
        <f>SUM(H6:H8)</f>
        <v>67</v>
      </c>
      <c r="I10" s="41">
        <f>SUM(I6:I8)</f>
        <v>1</v>
      </c>
      <c r="J10" s="41">
        <f>SUM(J6:J8)</f>
        <v>68</v>
      </c>
      <c r="K10" s="42">
        <f>IFERROR(J10/G10,"-")</f>
        <v>1.5454545454545</v>
      </c>
      <c r="L10" s="78">
        <f>SUM(L6:L8)</f>
        <v>12</v>
      </c>
      <c r="M10" s="78">
        <f>SUM(M6:M8)</f>
        <v>7</v>
      </c>
      <c r="N10" s="42">
        <f>IFERROR(L10/J10,"-")</f>
        <v>0.17647058823529</v>
      </c>
      <c r="O10" s="43">
        <f>IFERROR(D10/J10,"-")</f>
        <v>11911.764705882</v>
      </c>
      <c r="P10" s="44">
        <f>SUM(P6:P8)</f>
        <v>5</v>
      </c>
      <c r="Q10" s="42">
        <f>IFERROR(P10/J10,"-")</f>
        <v>0.073529411764706</v>
      </c>
      <c r="R10" s="45">
        <f>SUM(R6:R8)</f>
        <v>134000</v>
      </c>
      <c r="S10" s="45">
        <f>IFERROR(R10/J10,"-")</f>
        <v>1970.5882352941</v>
      </c>
      <c r="T10" s="45">
        <f>IFERROR(R10/P10,"-")</f>
        <v>26800</v>
      </c>
      <c r="U10" s="46">
        <f>SUM(U6:U8)</f>
        <v>-676000</v>
      </c>
      <c r="V10" s="47">
        <f>IFERROR(R10/D10,"-")</f>
        <v>0.16543209876543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0.40384615384615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260000</v>
      </c>
      <c r="K6" s="81">
        <v>0</v>
      </c>
      <c r="L6" s="81">
        <v>0</v>
      </c>
      <c r="M6" s="81">
        <v>0</v>
      </c>
      <c r="N6" s="91">
        <v>5</v>
      </c>
      <c r="O6" s="92">
        <v>0</v>
      </c>
      <c r="P6" s="93">
        <f>N6+O6</f>
        <v>5</v>
      </c>
      <c r="Q6" s="82" t="str">
        <f>IFERROR(P6/M6,"-")</f>
        <v>-</v>
      </c>
      <c r="R6" s="81">
        <v>3</v>
      </c>
      <c r="S6" s="81">
        <v>0</v>
      </c>
      <c r="T6" s="82">
        <f>IFERROR(S6/(O6+P6),"-")</f>
        <v>0</v>
      </c>
      <c r="U6" s="182">
        <f>IFERROR(J6/SUM(P6:P13),"-")</f>
        <v>12380.952380952</v>
      </c>
      <c r="V6" s="84">
        <v>1</v>
      </c>
      <c r="W6" s="82">
        <f>IF(P6=0,"-",V6/P6)</f>
        <v>0.2</v>
      </c>
      <c r="X6" s="186">
        <v>105000</v>
      </c>
      <c r="Y6" s="187">
        <f>IFERROR(X6/P6,"-")</f>
        <v>21000</v>
      </c>
      <c r="Z6" s="187">
        <f>IFERROR(X6/V6,"-")</f>
        <v>105000</v>
      </c>
      <c r="AA6" s="188">
        <f>SUM(X6:X13)-SUM(J6:J13)</f>
        <v>-155000</v>
      </c>
      <c r="AB6" s="85">
        <f>SUM(X6:X13)/SUM(J6:J13)</f>
        <v>0.40384615384615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3</v>
      </c>
      <c r="BO6" s="120">
        <f>IF(P6=0,"",IF(BN6=0,"",(BN6/P6)))</f>
        <v>0.6</v>
      </c>
      <c r="BP6" s="121">
        <v>1</v>
      </c>
      <c r="BQ6" s="122">
        <f>IFERROR(BP6/BN6,"-")</f>
        <v>0.33333333333333</v>
      </c>
      <c r="BR6" s="123">
        <v>105000</v>
      </c>
      <c r="BS6" s="124">
        <f>IFERROR(BR6/BN6,"-")</f>
        <v>35000</v>
      </c>
      <c r="BT6" s="125"/>
      <c r="BU6" s="125"/>
      <c r="BV6" s="125">
        <v>1</v>
      </c>
      <c r="BW6" s="126">
        <v>2</v>
      </c>
      <c r="BX6" s="127">
        <f>IF(P6=0,"",IF(BW6=0,"",(BW6/P6)))</f>
        <v>0.4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105000</v>
      </c>
      <c r="CQ6" s="141">
        <v>105000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11</v>
      </c>
      <c r="L7" s="81">
        <v>4</v>
      </c>
      <c r="M7" s="81">
        <v>2</v>
      </c>
      <c r="N7" s="91">
        <v>1</v>
      </c>
      <c r="O7" s="92">
        <v>0</v>
      </c>
      <c r="P7" s="93">
        <f>N7+O7</f>
        <v>1</v>
      </c>
      <c r="Q7" s="82">
        <f>IFERROR(P7/M7,"-")</f>
        <v>0.5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1</v>
      </c>
      <c r="CG7" s="134">
        <f>IF(P7=0,"",IF(CF7=0,"",(CF7/P7)))</f>
        <v>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71</v>
      </c>
      <c r="E8" s="203" t="s">
        <v>72</v>
      </c>
      <c r="F8" s="203" t="s">
        <v>64</v>
      </c>
      <c r="G8" s="203"/>
      <c r="H8" s="90" t="s">
        <v>66</v>
      </c>
      <c r="I8" s="90"/>
      <c r="J8" s="188"/>
      <c r="K8" s="81">
        <v>0</v>
      </c>
      <c r="L8" s="81">
        <v>0</v>
      </c>
      <c r="M8" s="81">
        <v>0</v>
      </c>
      <c r="N8" s="91">
        <v>8</v>
      </c>
      <c r="O8" s="92">
        <v>1</v>
      </c>
      <c r="P8" s="93">
        <f>N8+O8</f>
        <v>9</v>
      </c>
      <c r="Q8" s="82" t="str">
        <f>IFERROR(P8/M8,"-")</f>
        <v>-</v>
      </c>
      <c r="R8" s="81">
        <v>0</v>
      </c>
      <c r="S8" s="81">
        <v>1</v>
      </c>
      <c r="T8" s="82">
        <f>IFERROR(S8/(O8+P8),"-")</f>
        <v>0.1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5</v>
      </c>
      <c r="AW8" s="107">
        <f>IF(P8=0,"",IF(AV8=0,"",(AV8/P8)))</f>
        <v>0.55555555555556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4</v>
      </c>
      <c r="BO8" s="120">
        <f>IF(P8=0,"",IF(BN8=0,"",(BN8/P8)))</f>
        <v>0.44444444444444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 t="s">
        <v>71</v>
      </c>
      <c r="E9" s="203" t="s">
        <v>72</v>
      </c>
      <c r="F9" s="203" t="s">
        <v>69</v>
      </c>
      <c r="G9" s="203"/>
      <c r="H9" s="90"/>
      <c r="I9" s="90"/>
      <c r="J9" s="188"/>
      <c r="K9" s="81">
        <v>10</v>
      </c>
      <c r="L9" s="81">
        <v>8</v>
      </c>
      <c r="M9" s="81">
        <v>1</v>
      </c>
      <c r="N9" s="91">
        <v>1</v>
      </c>
      <c r="O9" s="92">
        <v>0</v>
      </c>
      <c r="P9" s="93">
        <f>N9+O9</f>
        <v>1</v>
      </c>
      <c r="Q9" s="82">
        <f>IFERROR(P9/M9,"-")</f>
        <v>1</v>
      </c>
      <c r="R9" s="81">
        <v>1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1</v>
      </c>
      <c r="BX9" s="127">
        <f>IF(P9=0,"",IF(BW9=0,"",(BW9/P9)))</f>
        <v>1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76</v>
      </c>
      <c r="F10" s="203" t="s">
        <v>64</v>
      </c>
      <c r="G10" s="203"/>
      <c r="H10" s="90" t="s">
        <v>66</v>
      </c>
      <c r="I10" s="90"/>
      <c r="J10" s="188"/>
      <c r="K10" s="81">
        <v>0</v>
      </c>
      <c r="L10" s="81">
        <v>0</v>
      </c>
      <c r="M10" s="81">
        <v>0</v>
      </c>
      <c r="N10" s="91">
        <v>1</v>
      </c>
      <c r="O10" s="92">
        <v>0</v>
      </c>
      <c r="P10" s="93">
        <f>N10+O10</f>
        <v>1</v>
      </c>
      <c r="Q10" s="82" t="str">
        <f>IFERROR(P10/M10,"-")</f>
        <v>-</v>
      </c>
      <c r="R10" s="81">
        <v>0</v>
      </c>
      <c r="S10" s="81">
        <v>0</v>
      </c>
      <c r="T10" s="82">
        <f>IFERROR(S10/(O10+P10),"-")</f>
        <v>0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1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75</v>
      </c>
      <c r="E11" s="203" t="s">
        <v>76</v>
      </c>
      <c r="F11" s="203" t="s">
        <v>69</v>
      </c>
      <c r="G11" s="203"/>
      <c r="H11" s="90"/>
      <c r="I11" s="90"/>
      <c r="J11" s="188"/>
      <c r="K11" s="81">
        <v>23</v>
      </c>
      <c r="L11" s="81">
        <v>7</v>
      </c>
      <c r="M11" s="81">
        <v>4</v>
      </c>
      <c r="N11" s="91">
        <v>0</v>
      </c>
      <c r="O11" s="92">
        <v>0</v>
      </c>
      <c r="P11" s="93">
        <f>N11+O11</f>
        <v>0</v>
      </c>
      <c r="Q11" s="82">
        <f>IFERROR(P11/M11,"-")</f>
        <v>0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79</v>
      </c>
      <c r="E12" s="203" t="s">
        <v>80</v>
      </c>
      <c r="F12" s="203" t="s">
        <v>64</v>
      </c>
      <c r="G12" s="203"/>
      <c r="H12" s="90" t="s">
        <v>66</v>
      </c>
      <c r="I12" s="90"/>
      <c r="J12" s="188"/>
      <c r="K12" s="81">
        <v>0</v>
      </c>
      <c r="L12" s="81">
        <v>0</v>
      </c>
      <c r="M12" s="81">
        <v>0</v>
      </c>
      <c r="N12" s="91">
        <v>3</v>
      </c>
      <c r="O12" s="92">
        <v>0</v>
      </c>
      <c r="P12" s="93">
        <f>N12+O12</f>
        <v>3</v>
      </c>
      <c r="Q12" s="82" t="str">
        <f>IFERROR(P12/M12,"-")</f>
        <v>-</v>
      </c>
      <c r="R12" s="81">
        <v>0</v>
      </c>
      <c r="S12" s="81">
        <v>0</v>
      </c>
      <c r="T12" s="82">
        <f>IFERROR(S12/(O12+P12),"-")</f>
        <v>0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2</v>
      </c>
      <c r="BX12" s="127">
        <f>IF(P12=0,"",IF(BW12=0,"",(BW12/P12)))</f>
        <v>0.66666666666667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>
        <v>1</v>
      </c>
      <c r="CG12" s="134">
        <f>IF(P12=0,"",IF(CF12=0,"",(CF12/P12)))</f>
        <v>0.33333333333333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81</v>
      </c>
      <c r="C13" s="203"/>
      <c r="D13" s="203" t="s">
        <v>79</v>
      </c>
      <c r="E13" s="203" t="s">
        <v>80</v>
      </c>
      <c r="F13" s="203" t="s">
        <v>69</v>
      </c>
      <c r="G13" s="203"/>
      <c r="H13" s="90"/>
      <c r="I13" s="90"/>
      <c r="J13" s="188"/>
      <c r="K13" s="81">
        <v>15</v>
      </c>
      <c r="L13" s="81">
        <v>12</v>
      </c>
      <c r="M13" s="81">
        <v>2</v>
      </c>
      <c r="N13" s="91">
        <v>1</v>
      </c>
      <c r="O13" s="92">
        <v>0</v>
      </c>
      <c r="P13" s="93">
        <f>N13+O13</f>
        <v>1</v>
      </c>
      <c r="Q13" s="82">
        <f>IFERROR(P13/M13,"-")</f>
        <v>0.5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1</v>
      </c>
      <c r="BX13" s="127">
        <f>IF(P13=0,"",IF(BW13=0,"",(BW13/P13)))</f>
        <v>1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</v>
      </c>
      <c r="B14" s="203" t="s">
        <v>82</v>
      </c>
      <c r="C14" s="203"/>
      <c r="D14" s="203" t="s">
        <v>83</v>
      </c>
      <c r="E14" s="203" t="s">
        <v>84</v>
      </c>
      <c r="F14" s="203" t="s">
        <v>64</v>
      </c>
      <c r="G14" s="203" t="s">
        <v>85</v>
      </c>
      <c r="H14" s="90" t="s">
        <v>86</v>
      </c>
      <c r="I14" s="204" t="s">
        <v>87</v>
      </c>
      <c r="J14" s="188">
        <v>150000</v>
      </c>
      <c r="K14" s="81">
        <v>0</v>
      </c>
      <c r="L14" s="81">
        <v>0</v>
      </c>
      <c r="M14" s="81">
        <v>0</v>
      </c>
      <c r="N14" s="91">
        <v>8</v>
      </c>
      <c r="O14" s="92">
        <v>0</v>
      </c>
      <c r="P14" s="93">
        <f>N14+O14</f>
        <v>8</v>
      </c>
      <c r="Q14" s="82" t="str">
        <f>IFERROR(P14/M14,"-")</f>
        <v>-</v>
      </c>
      <c r="R14" s="81">
        <v>0</v>
      </c>
      <c r="S14" s="81">
        <v>1</v>
      </c>
      <c r="T14" s="82">
        <f>IFERROR(S14/(O14+P14),"-")</f>
        <v>0.125</v>
      </c>
      <c r="U14" s="182">
        <f>IFERROR(J14/SUM(P14:P15),"-")</f>
        <v>11538.461538462</v>
      </c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>
        <f>SUM(X14:X15)-SUM(J14:J15)</f>
        <v>-150000</v>
      </c>
      <c r="AB14" s="85">
        <f>SUM(X14:X15)/SUM(J14:J15)</f>
        <v>0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1</v>
      </c>
      <c r="AW14" s="107">
        <f>IF(P14=0,"",IF(AV14=0,"",(AV14/P14)))</f>
        <v>0.125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1</v>
      </c>
      <c r="BF14" s="113">
        <f>IF(P14=0,"",IF(BE14=0,"",(BE14/P14)))</f>
        <v>0.125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4</v>
      </c>
      <c r="BO14" s="120">
        <f>IF(P14=0,"",IF(BN14=0,"",(BN14/P14)))</f>
        <v>0.5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0.25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88</v>
      </c>
      <c r="C15" s="203"/>
      <c r="D15" s="203" t="s">
        <v>83</v>
      </c>
      <c r="E15" s="203" t="s">
        <v>84</v>
      </c>
      <c r="F15" s="203" t="s">
        <v>69</v>
      </c>
      <c r="G15" s="203"/>
      <c r="H15" s="90"/>
      <c r="I15" s="90"/>
      <c r="J15" s="188"/>
      <c r="K15" s="81">
        <v>13</v>
      </c>
      <c r="L15" s="81">
        <v>11</v>
      </c>
      <c r="M15" s="81">
        <v>7</v>
      </c>
      <c r="N15" s="91">
        <v>5</v>
      </c>
      <c r="O15" s="92">
        <v>0</v>
      </c>
      <c r="P15" s="93">
        <f>N15+O15</f>
        <v>5</v>
      </c>
      <c r="Q15" s="82">
        <f>IFERROR(P15/M15,"-")</f>
        <v>0.71428571428571</v>
      </c>
      <c r="R15" s="81">
        <v>2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0.2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2</v>
      </c>
      <c r="BF15" s="113">
        <f>IF(P15=0,"",IF(BE15=0,"",(BE15/P15)))</f>
        <v>0.4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2</v>
      </c>
      <c r="BX15" s="127">
        <f>IF(P15=0,"",IF(BW15=0,"",(BW15/P15)))</f>
        <v>0.4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0.02</v>
      </c>
      <c r="B16" s="203" t="s">
        <v>89</v>
      </c>
      <c r="C16" s="203"/>
      <c r="D16" s="203" t="s">
        <v>90</v>
      </c>
      <c r="E16" s="203" t="s">
        <v>91</v>
      </c>
      <c r="F16" s="203" t="s">
        <v>64</v>
      </c>
      <c r="G16" s="203" t="s">
        <v>92</v>
      </c>
      <c r="H16" s="90" t="s">
        <v>86</v>
      </c>
      <c r="I16" s="205" t="s">
        <v>93</v>
      </c>
      <c r="J16" s="188">
        <v>150000</v>
      </c>
      <c r="K16" s="81">
        <v>0</v>
      </c>
      <c r="L16" s="81">
        <v>0</v>
      </c>
      <c r="M16" s="81">
        <v>0</v>
      </c>
      <c r="N16" s="91">
        <v>16</v>
      </c>
      <c r="O16" s="92">
        <v>0</v>
      </c>
      <c r="P16" s="93">
        <f>N16+O16</f>
        <v>16</v>
      </c>
      <c r="Q16" s="82" t="str">
        <f>IFERROR(P16/M16,"-")</f>
        <v>-</v>
      </c>
      <c r="R16" s="81">
        <v>2</v>
      </c>
      <c r="S16" s="81">
        <v>0</v>
      </c>
      <c r="T16" s="82">
        <f>IFERROR(S16/(O16+P16),"-")</f>
        <v>0</v>
      </c>
      <c r="U16" s="182">
        <f>IFERROR(J16/SUM(P16:P17),"-")</f>
        <v>7142.8571428571</v>
      </c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>
        <f>SUM(X16:X17)-SUM(J16:J17)</f>
        <v>-147000</v>
      </c>
      <c r="AB16" s="85">
        <f>SUM(X16:X17)/SUM(J16:J17)</f>
        <v>0.02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0.0625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2</v>
      </c>
      <c r="BF16" s="113">
        <f>IF(P16=0,"",IF(BE16=0,"",(BE16/P16)))</f>
        <v>0.125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4</v>
      </c>
      <c r="BO16" s="120">
        <f>IF(P16=0,"",IF(BN16=0,"",(BN16/P16)))</f>
        <v>0.25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6</v>
      </c>
      <c r="BX16" s="127">
        <f>IF(P16=0,"",IF(BW16=0,"",(BW16/P16)))</f>
        <v>0.375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>
        <v>3</v>
      </c>
      <c r="CG16" s="134">
        <f>IF(P16=0,"",IF(CF16=0,"",(CF16/P16)))</f>
        <v>0.1875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94</v>
      </c>
      <c r="C17" s="203"/>
      <c r="D17" s="203" t="s">
        <v>90</v>
      </c>
      <c r="E17" s="203" t="s">
        <v>91</v>
      </c>
      <c r="F17" s="203" t="s">
        <v>69</v>
      </c>
      <c r="G17" s="203"/>
      <c r="H17" s="90"/>
      <c r="I17" s="90"/>
      <c r="J17" s="188"/>
      <c r="K17" s="81">
        <v>36</v>
      </c>
      <c r="L17" s="81">
        <v>18</v>
      </c>
      <c r="M17" s="81">
        <v>19</v>
      </c>
      <c r="N17" s="91">
        <v>5</v>
      </c>
      <c r="O17" s="92">
        <v>0</v>
      </c>
      <c r="P17" s="93">
        <f>N17+O17</f>
        <v>5</v>
      </c>
      <c r="Q17" s="82">
        <f>IFERROR(P17/M17,"-")</f>
        <v>0.26315789473684</v>
      </c>
      <c r="R17" s="81">
        <v>2</v>
      </c>
      <c r="S17" s="81">
        <v>1</v>
      </c>
      <c r="T17" s="82">
        <f>IFERROR(S17/(O17+P17),"-")</f>
        <v>0.2</v>
      </c>
      <c r="U17" s="182"/>
      <c r="V17" s="84">
        <v>1</v>
      </c>
      <c r="W17" s="82">
        <f>IF(P17=0,"-",V17/P17)</f>
        <v>0.2</v>
      </c>
      <c r="X17" s="186">
        <v>3000</v>
      </c>
      <c r="Y17" s="187">
        <f>IFERROR(X17/P17,"-")</f>
        <v>600</v>
      </c>
      <c r="Z17" s="187">
        <f>IFERROR(X17/V17,"-")</f>
        <v>3000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0.2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>
        <v>1</v>
      </c>
      <c r="BX17" s="127">
        <f>IF(P17=0,"",IF(BW17=0,"",(BW17/P17)))</f>
        <v>0.2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>
        <v>3</v>
      </c>
      <c r="CG17" s="134">
        <f>IF(P17=0,"",IF(CF17=0,"",(CF17/P17)))</f>
        <v>0.6</v>
      </c>
      <c r="CH17" s="135">
        <v>1</v>
      </c>
      <c r="CI17" s="136">
        <f>IFERROR(CH17/CF17,"-")</f>
        <v>0.33333333333333</v>
      </c>
      <c r="CJ17" s="137">
        <v>3000</v>
      </c>
      <c r="CK17" s="138">
        <f>IFERROR(CJ17/CF17,"-")</f>
        <v>1000</v>
      </c>
      <c r="CL17" s="139">
        <v>1</v>
      </c>
      <c r="CM17" s="139"/>
      <c r="CN17" s="139"/>
      <c r="CO17" s="140">
        <v>1</v>
      </c>
      <c r="CP17" s="141">
        <v>3000</v>
      </c>
      <c r="CQ17" s="141">
        <v>3000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30"/>
      <c r="B18" s="87"/>
      <c r="C18" s="88"/>
      <c r="D18" s="88"/>
      <c r="E18" s="88"/>
      <c r="F18" s="89"/>
      <c r="G18" s="90"/>
      <c r="H18" s="90"/>
      <c r="I18" s="90"/>
      <c r="J18" s="192"/>
      <c r="K18" s="34"/>
      <c r="L18" s="34"/>
      <c r="M18" s="31"/>
      <c r="N18" s="23"/>
      <c r="O18" s="23"/>
      <c r="P18" s="23"/>
      <c r="Q18" s="33"/>
      <c r="R18" s="32"/>
      <c r="S18" s="23"/>
      <c r="T18" s="32"/>
      <c r="U18" s="183"/>
      <c r="V18" s="25"/>
      <c r="W18" s="25"/>
      <c r="X18" s="189"/>
      <c r="Y18" s="189"/>
      <c r="Z18" s="189"/>
      <c r="AA18" s="189"/>
      <c r="AB18" s="33"/>
      <c r="AC18" s="59"/>
      <c r="AD18" s="63"/>
      <c r="AE18" s="64"/>
      <c r="AF18" s="63"/>
      <c r="AG18" s="67"/>
      <c r="AH18" s="68"/>
      <c r="AI18" s="69"/>
      <c r="AJ18" s="70"/>
      <c r="AK18" s="70"/>
      <c r="AL18" s="70"/>
      <c r="AM18" s="63"/>
      <c r="AN18" s="64"/>
      <c r="AO18" s="63"/>
      <c r="AP18" s="67"/>
      <c r="AQ18" s="68"/>
      <c r="AR18" s="69"/>
      <c r="AS18" s="70"/>
      <c r="AT18" s="70"/>
      <c r="AU18" s="70"/>
      <c r="AV18" s="63"/>
      <c r="AW18" s="64"/>
      <c r="AX18" s="63"/>
      <c r="AY18" s="67"/>
      <c r="AZ18" s="68"/>
      <c r="BA18" s="69"/>
      <c r="BB18" s="70"/>
      <c r="BC18" s="70"/>
      <c r="BD18" s="70"/>
      <c r="BE18" s="63"/>
      <c r="BF18" s="64"/>
      <c r="BG18" s="63"/>
      <c r="BH18" s="67"/>
      <c r="BI18" s="68"/>
      <c r="BJ18" s="69"/>
      <c r="BK18" s="70"/>
      <c r="BL18" s="70"/>
      <c r="BM18" s="70"/>
      <c r="BN18" s="65"/>
      <c r="BO18" s="66"/>
      <c r="BP18" s="63"/>
      <c r="BQ18" s="67"/>
      <c r="BR18" s="68"/>
      <c r="BS18" s="69"/>
      <c r="BT18" s="70"/>
      <c r="BU18" s="70"/>
      <c r="BV18" s="70"/>
      <c r="BW18" s="65"/>
      <c r="BX18" s="66"/>
      <c r="BY18" s="63"/>
      <c r="BZ18" s="67"/>
      <c r="CA18" s="68"/>
      <c r="CB18" s="69"/>
      <c r="CC18" s="70"/>
      <c r="CD18" s="70"/>
      <c r="CE18" s="70"/>
      <c r="CF18" s="65"/>
      <c r="CG18" s="66"/>
      <c r="CH18" s="63"/>
      <c r="CI18" s="67"/>
      <c r="CJ18" s="68"/>
      <c r="CK18" s="69"/>
      <c r="CL18" s="70"/>
      <c r="CM18" s="70"/>
      <c r="CN18" s="70"/>
      <c r="CO18" s="71"/>
      <c r="CP18" s="68"/>
      <c r="CQ18" s="68"/>
      <c r="CR18" s="68"/>
      <c r="CS18" s="72"/>
    </row>
    <row r="19" spans="1:98">
      <c r="A19" s="30"/>
      <c r="B19" s="37"/>
      <c r="C19" s="21"/>
      <c r="D19" s="21"/>
      <c r="E19" s="21"/>
      <c r="F19" s="22"/>
      <c r="G19" s="36"/>
      <c r="H19" s="36"/>
      <c r="I19" s="75"/>
      <c r="J19" s="193"/>
      <c r="K19" s="34"/>
      <c r="L19" s="34"/>
      <c r="M19" s="31"/>
      <c r="N19" s="23"/>
      <c r="O19" s="23"/>
      <c r="P19" s="23"/>
      <c r="Q19" s="33"/>
      <c r="R19" s="32"/>
      <c r="S19" s="23"/>
      <c r="T19" s="32"/>
      <c r="U19" s="183"/>
      <c r="V19" s="25"/>
      <c r="W19" s="25"/>
      <c r="X19" s="189"/>
      <c r="Y19" s="189"/>
      <c r="Z19" s="189"/>
      <c r="AA19" s="189"/>
      <c r="AB19" s="33"/>
      <c r="AC19" s="61"/>
      <c r="AD19" s="63"/>
      <c r="AE19" s="64"/>
      <c r="AF19" s="63"/>
      <c r="AG19" s="67"/>
      <c r="AH19" s="68"/>
      <c r="AI19" s="69"/>
      <c r="AJ19" s="70"/>
      <c r="AK19" s="70"/>
      <c r="AL19" s="70"/>
      <c r="AM19" s="63"/>
      <c r="AN19" s="64"/>
      <c r="AO19" s="63"/>
      <c r="AP19" s="67"/>
      <c r="AQ19" s="68"/>
      <c r="AR19" s="69"/>
      <c r="AS19" s="70"/>
      <c r="AT19" s="70"/>
      <c r="AU19" s="70"/>
      <c r="AV19" s="63"/>
      <c r="AW19" s="64"/>
      <c r="AX19" s="63"/>
      <c r="AY19" s="67"/>
      <c r="AZ19" s="68"/>
      <c r="BA19" s="69"/>
      <c r="BB19" s="70"/>
      <c r="BC19" s="70"/>
      <c r="BD19" s="70"/>
      <c r="BE19" s="63"/>
      <c r="BF19" s="64"/>
      <c r="BG19" s="63"/>
      <c r="BH19" s="67"/>
      <c r="BI19" s="68"/>
      <c r="BJ19" s="69"/>
      <c r="BK19" s="70"/>
      <c r="BL19" s="70"/>
      <c r="BM19" s="70"/>
      <c r="BN19" s="65"/>
      <c r="BO19" s="66"/>
      <c r="BP19" s="63"/>
      <c r="BQ19" s="67"/>
      <c r="BR19" s="68"/>
      <c r="BS19" s="69"/>
      <c r="BT19" s="70"/>
      <c r="BU19" s="70"/>
      <c r="BV19" s="70"/>
      <c r="BW19" s="65"/>
      <c r="BX19" s="66"/>
      <c r="BY19" s="63"/>
      <c r="BZ19" s="67"/>
      <c r="CA19" s="68"/>
      <c r="CB19" s="69"/>
      <c r="CC19" s="70"/>
      <c r="CD19" s="70"/>
      <c r="CE19" s="70"/>
      <c r="CF19" s="65"/>
      <c r="CG19" s="66"/>
      <c r="CH19" s="63"/>
      <c r="CI19" s="67"/>
      <c r="CJ19" s="68"/>
      <c r="CK19" s="69"/>
      <c r="CL19" s="70"/>
      <c r="CM19" s="70"/>
      <c r="CN19" s="70"/>
      <c r="CO19" s="71"/>
      <c r="CP19" s="68"/>
      <c r="CQ19" s="68"/>
      <c r="CR19" s="68"/>
      <c r="CS19" s="72"/>
    </row>
    <row r="20" spans="1:98">
      <c r="A20" s="19">
        <f>AB20</f>
        <v>0.19285714285714</v>
      </c>
      <c r="B20" s="39"/>
      <c r="C20" s="39"/>
      <c r="D20" s="39"/>
      <c r="E20" s="39"/>
      <c r="F20" s="39"/>
      <c r="G20" s="40" t="s">
        <v>95</v>
      </c>
      <c r="H20" s="40"/>
      <c r="I20" s="40"/>
      <c r="J20" s="190">
        <f>SUM(J6:J19)</f>
        <v>560000</v>
      </c>
      <c r="K20" s="41">
        <f>SUM(K6:K19)</f>
        <v>108</v>
      </c>
      <c r="L20" s="41">
        <f>SUM(L6:L19)</f>
        <v>60</v>
      </c>
      <c r="M20" s="41">
        <f>SUM(M6:M19)</f>
        <v>35</v>
      </c>
      <c r="N20" s="41">
        <f>SUM(N6:N19)</f>
        <v>54</v>
      </c>
      <c r="O20" s="41">
        <f>SUM(O6:O19)</f>
        <v>1</v>
      </c>
      <c r="P20" s="41">
        <f>SUM(P6:P19)</f>
        <v>55</v>
      </c>
      <c r="Q20" s="42">
        <f>IFERROR(P20/M20,"-")</f>
        <v>1.5714285714286</v>
      </c>
      <c r="R20" s="78">
        <f>SUM(R6:R19)</f>
        <v>10</v>
      </c>
      <c r="S20" s="78">
        <f>SUM(S6:S19)</f>
        <v>3</v>
      </c>
      <c r="T20" s="42">
        <f>IFERROR(R20/P20,"-")</f>
        <v>0.18181818181818</v>
      </c>
      <c r="U20" s="184">
        <f>IFERROR(J20/P20,"-")</f>
        <v>10181.818181818</v>
      </c>
      <c r="V20" s="44">
        <f>SUM(V6:V19)</f>
        <v>2</v>
      </c>
      <c r="W20" s="42">
        <f>IFERROR(V20/P20,"-")</f>
        <v>0.036363636363636</v>
      </c>
      <c r="X20" s="190">
        <f>SUM(X6:X19)</f>
        <v>108000</v>
      </c>
      <c r="Y20" s="190">
        <f>IFERROR(X20/P20,"-")</f>
        <v>1963.6363636364</v>
      </c>
      <c r="Z20" s="190">
        <f>IFERROR(X20/V20,"-")</f>
        <v>54000</v>
      </c>
      <c r="AA20" s="190">
        <f>X20-J20</f>
        <v>-452000</v>
      </c>
      <c r="AB20" s="47">
        <f>X20/J20</f>
        <v>0.19285714285714</v>
      </c>
      <c r="AC20" s="60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3"/>
    <mergeCell ref="J6:J13"/>
    <mergeCell ref="U6:U13"/>
    <mergeCell ref="AA6:AA13"/>
    <mergeCell ref="AB6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96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0.104</v>
      </c>
      <c r="B6" s="203" t="s">
        <v>97</v>
      </c>
      <c r="C6" s="203" t="s">
        <v>98</v>
      </c>
      <c r="D6" s="203" t="s">
        <v>99</v>
      </c>
      <c r="E6" s="203" t="s">
        <v>100</v>
      </c>
      <c r="F6" s="203" t="s">
        <v>64</v>
      </c>
      <c r="G6" s="203" t="s">
        <v>101</v>
      </c>
      <c r="H6" s="90" t="s">
        <v>102</v>
      </c>
      <c r="I6" s="90" t="s">
        <v>103</v>
      </c>
      <c r="J6" s="188">
        <v>250000</v>
      </c>
      <c r="K6" s="81">
        <v>0</v>
      </c>
      <c r="L6" s="81">
        <v>0</v>
      </c>
      <c r="M6" s="81">
        <v>0</v>
      </c>
      <c r="N6" s="91">
        <v>9</v>
      </c>
      <c r="O6" s="92">
        <v>0</v>
      </c>
      <c r="P6" s="93">
        <f>N6+O6</f>
        <v>9</v>
      </c>
      <c r="Q6" s="82" t="str">
        <f>IFERROR(P6/M6,"-")</f>
        <v>-</v>
      </c>
      <c r="R6" s="81">
        <v>1</v>
      </c>
      <c r="S6" s="81">
        <v>4</v>
      </c>
      <c r="T6" s="82">
        <f>IFERROR(S6/(O6+P6),"-")</f>
        <v>0.44444444444444</v>
      </c>
      <c r="U6" s="182">
        <f>IFERROR(J6/SUM(P6:P9),"-")</f>
        <v>19230.769230769</v>
      </c>
      <c r="V6" s="84">
        <v>2</v>
      </c>
      <c r="W6" s="82">
        <f>IF(P6=0,"-",V6/P6)</f>
        <v>0.22222222222222</v>
      </c>
      <c r="X6" s="186">
        <v>21000</v>
      </c>
      <c r="Y6" s="187">
        <f>IFERROR(X6/P6,"-")</f>
        <v>2333.3333333333</v>
      </c>
      <c r="Z6" s="187">
        <f>IFERROR(X6/V6,"-")</f>
        <v>10500</v>
      </c>
      <c r="AA6" s="188">
        <f>SUM(X6:X9)-SUM(J6:J9)</f>
        <v>-224000</v>
      </c>
      <c r="AB6" s="85">
        <f>SUM(X6:X9)/SUM(J6:J9)</f>
        <v>0.104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0.11111111111111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0.33333333333333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0.22222222222222</v>
      </c>
      <c r="BP6" s="121">
        <v>1</v>
      </c>
      <c r="BQ6" s="122">
        <f>IFERROR(BP6/BN6,"-")</f>
        <v>0.5</v>
      </c>
      <c r="BR6" s="123">
        <v>3000</v>
      </c>
      <c r="BS6" s="124">
        <f>IFERROR(BR6/BN6,"-")</f>
        <v>1500</v>
      </c>
      <c r="BT6" s="125">
        <v>1</v>
      </c>
      <c r="BU6" s="125"/>
      <c r="BV6" s="125"/>
      <c r="BW6" s="126">
        <v>2</v>
      </c>
      <c r="BX6" s="127">
        <f>IF(P6=0,"",IF(BW6=0,"",(BW6/P6)))</f>
        <v>0.22222222222222</v>
      </c>
      <c r="BY6" s="128">
        <v>1</v>
      </c>
      <c r="BZ6" s="129">
        <f>IFERROR(BY6/BW6,"-")</f>
        <v>0.5</v>
      </c>
      <c r="CA6" s="130">
        <v>18000</v>
      </c>
      <c r="CB6" s="131">
        <f>IFERROR(CA6/BW6,"-")</f>
        <v>9000</v>
      </c>
      <c r="CC6" s="132"/>
      <c r="CD6" s="132"/>
      <c r="CE6" s="132">
        <v>1</v>
      </c>
      <c r="CF6" s="133">
        <v>1</v>
      </c>
      <c r="CG6" s="134">
        <f>IF(P6=0,"",IF(CF6=0,"",(CF6/P6)))</f>
        <v>0.11111111111111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2</v>
      </c>
      <c r="CP6" s="141">
        <v>21000</v>
      </c>
      <c r="CQ6" s="141">
        <v>18000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104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32</v>
      </c>
      <c r="L7" s="81">
        <v>11</v>
      </c>
      <c r="M7" s="81">
        <v>5</v>
      </c>
      <c r="N7" s="91">
        <v>0</v>
      </c>
      <c r="O7" s="92">
        <v>0</v>
      </c>
      <c r="P7" s="93">
        <f>N7+O7</f>
        <v>0</v>
      </c>
      <c r="Q7" s="82">
        <f>IFERROR(P7/M7,"-")</f>
        <v>0</v>
      </c>
      <c r="R7" s="81">
        <v>0</v>
      </c>
      <c r="S7" s="81">
        <v>0</v>
      </c>
      <c r="T7" s="82" t="str">
        <f>IFERROR(S7/(O7+P7),"-")</f>
        <v>-</v>
      </c>
      <c r="U7" s="182"/>
      <c r="V7" s="84">
        <v>0</v>
      </c>
      <c r="W7" s="82" t="str">
        <f>IF(P7=0,"-",V7/P7)</f>
        <v>-</v>
      </c>
      <c r="X7" s="186">
        <v>0</v>
      </c>
      <c r="Y7" s="187" t="str">
        <f>IFERROR(X7/P7,"-")</f>
        <v>-</v>
      </c>
      <c r="Z7" s="187" t="str">
        <f>IFERROR(X7/V7,"-")</f>
        <v>-</v>
      </c>
      <c r="AA7" s="188"/>
      <c r="AB7" s="85"/>
      <c r="AC7" s="79"/>
      <c r="AD7" s="94"/>
      <c r="AE7" s="95" t="str">
        <f>IF(P7=0,"",IF(AD7=0,"",(AD7/P7)))</f>
        <v/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 t="str">
        <f>IF(P7=0,"",IF(AM7=0,"",(AM7/P7)))</f>
        <v/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 t="str">
        <f>IF(P7=0,"",IF(AV7=0,"",(AV7/P7)))</f>
        <v/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 t="str">
        <f>IF(P7=0,"",IF(BE7=0,"",(BE7/P7)))</f>
        <v/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 t="str">
        <f>IF(P7=0,"",IF(BN7=0,"",(BN7/P7)))</f>
        <v/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 t="str">
        <f>IF(P7=0,"",IF(BW7=0,"",(BW7/P7)))</f>
        <v/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 t="str">
        <f>IF(P7=0,"",IF(CF7=0,"",(CF7/P7)))</f>
        <v/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105</v>
      </c>
      <c r="C8" s="203" t="s">
        <v>98</v>
      </c>
      <c r="D8" s="203" t="s">
        <v>99</v>
      </c>
      <c r="E8" s="203" t="s">
        <v>106</v>
      </c>
      <c r="F8" s="203" t="s">
        <v>64</v>
      </c>
      <c r="G8" s="203" t="s">
        <v>101</v>
      </c>
      <c r="H8" s="90" t="s">
        <v>102</v>
      </c>
      <c r="I8" s="90"/>
      <c r="J8" s="188"/>
      <c r="K8" s="81">
        <v>0</v>
      </c>
      <c r="L8" s="81">
        <v>0</v>
      </c>
      <c r="M8" s="81">
        <v>0</v>
      </c>
      <c r="N8" s="91">
        <v>3</v>
      </c>
      <c r="O8" s="92">
        <v>0</v>
      </c>
      <c r="P8" s="93">
        <f>N8+O8</f>
        <v>3</v>
      </c>
      <c r="Q8" s="82" t="str">
        <f>IFERROR(P8/M8,"-")</f>
        <v>-</v>
      </c>
      <c r="R8" s="81">
        <v>0</v>
      </c>
      <c r="S8" s="81">
        <v>0</v>
      </c>
      <c r="T8" s="82">
        <f>IFERROR(S8/(O8+P8),"-")</f>
        <v>0</v>
      </c>
      <c r="U8" s="182"/>
      <c r="V8" s="84">
        <v>1</v>
      </c>
      <c r="W8" s="82">
        <f>IF(P8=0,"-",V8/P8)</f>
        <v>0.33333333333333</v>
      </c>
      <c r="X8" s="186">
        <v>5000</v>
      </c>
      <c r="Y8" s="187">
        <f>IFERROR(X8/P8,"-")</f>
        <v>1666.6666666667</v>
      </c>
      <c r="Z8" s="187">
        <f>IFERROR(X8/V8,"-")</f>
        <v>5000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0.33333333333333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0.33333333333333</v>
      </c>
      <c r="BP8" s="121">
        <v>1</v>
      </c>
      <c r="BQ8" s="122">
        <f>IFERROR(BP8/BN8,"-")</f>
        <v>1</v>
      </c>
      <c r="BR8" s="123">
        <v>5000</v>
      </c>
      <c r="BS8" s="124">
        <f>IFERROR(BR8/BN8,"-")</f>
        <v>5000</v>
      </c>
      <c r="BT8" s="125">
        <v>1</v>
      </c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>
        <v>1</v>
      </c>
      <c r="CG8" s="134">
        <f>IF(P8=0,"",IF(CF8=0,"",(CF8/P8)))</f>
        <v>0.33333333333333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1</v>
      </c>
      <c r="CP8" s="141">
        <v>5000</v>
      </c>
      <c r="CQ8" s="141">
        <v>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107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30</v>
      </c>
      <c r="L9" s="81">
        <v>7</v>
      </c>
      <c r="M9" s="81">
        <v>4</v>
      </c>
      <c r="N9" s="91">
        <v>1</v>
      </c>
      <c r="O9" s="92">
        <v>0</v>
      </c>
      <c r="P9" s="93">
        <f>N9+O9</f>
        <v>1</v>
      </c>
      <c r="Q9" s="82">
        <f>IFERROR(P9/M9,"-")</f>
        <v>0.25</v>
      </c>
      <c r="R9" s="81">
        <v>1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1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0.104</v>
      </c>
      <c r="B12" s="39"/>
      <c r="C12" s="39"/>
      <c r="D12" s="39"/>
      <c r="E12" s="39"/>
      <c r="F12" s="39"/>
      <c r="G12" s="40" t="s">
        <v>108</v>
      </c>
      <c r="H12" s="40"/>
      <c r="I12" s="40"/>
      <c r="J12" s="190">
        <f>SUM(J6:J11)</f>
        <v>250000</v>
      </c>
      <c r="K12" s="41">
        <f>SUM(K6:K11)</f>
        <v>62</v>
      </c>
      <c r="L12" s="41">
        <f>SUM(L6:L11)</f>
        <v>18</v>
      </c>
      <c r="M12" s="41">
        <f>SUM(M6:M11)</f>
        <v>9</v>
      </c>
      <c r="N12" s="41">
        <f>SUM(N6:N11)</f>
        <v>13</v>
      </c>
      <c r="O12" s="41">
        <f>SUM(O6:O11)</f>
        <v>0</v>
      </c>
      <c r="P12" s="41">
        <f>SUM(P6:P11)</f>
        <v>13</v>
      </c>
      <c r="Q12" s="42">
        <f>IFERROR(P12/M12,"-")</f>
        <v>1.4444444444444</v>
      </c>
      <c r="R12" s="78">
        <f>SUM(R6:R11)</f>
        <v>2</v>
      </c>
      <c r="S12" s="78">
        <f>SUM(S6:S11)</f>
        <v>4</v>
      </c>
      <c r="T12" s="42">
        <f>IFERROR(R12/P12,"-")</f>
        <v>0.15384615384615</v>
      </c>
      <c r="U12" s="184">
        <f>IFERROR(J12/P12,"-")</f>
        <v>19230.769230769</v>
      </c>
      <c r="V12" s="44">
        <f>SUM(V6:V11)</f>
        <v>3</v>
      </c>
      <c r="W12" s="42">
        <f>IFERROR(V12/P12,"-")</f>
        <v>0.23076923076923</v>
      </c>
      <c r="X12" s="190">
        <f>SUM(X6:X11)</f>
        <v>26000</v>
      </c>
      <c r="Y12" s="190">
        <f>IFERROR(X12/P12,"-")</f>
        <v>2000</v>
      </c>
      <c r="Z12" s="190">
        <f>IFERROR(X12/V12,"-")</f>
        <v>8666.6666666667</v>
      </c>
      <c r="AA12" s="190">
        <f>X12-J12</f>
        <v>-224000</v>
      </c>
      <c r="AB12" s="47">
        <f>X12/J12</f>
        <v>0.104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