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<sst xmlns="http://schemas.openxmlformats.org/spreadsheetml/2006/main" uniqueCount="89">
  <si>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</si>
  <si>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</si>
  <si>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</si>
  <si>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</si>
  <si>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</si>
  <si>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</si>
  <si>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</si>
  <si>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</si>
  <si>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</si>
  <si>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</si>
  <si>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</si>
  <si>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</si>
  <si>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</si>
  <si>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</si>
  <si>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</si>
  <si>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</si>
  <si>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</si>
  <si>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</si>
  <si>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</si>
  <si>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</si>
  <si>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</si>
  <si>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</si>
  <si>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</si>
  <si>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</si>
  <si>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10月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</si>
  <si>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</si>
  <si>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</si>
  <si>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</si>
  <si>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</si>
  <si>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</si>
  <si>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</si>
  <si>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</si>
  <si>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</si>
  <si>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</si>
  <si>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</si>
  <si>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</si>
  <si>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</si>
  <si>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</si>
  <si>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</si>
  <si>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</si>
  <si>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</si>
  <si>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</si>
  <si>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</si>
  <si>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</si>
  <si>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</si>
  <si>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</si>
  <si>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</si>
  <si>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</si>
  <si>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</si>
  <si>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</si>
  <si>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</si>
  <si>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</si>
  <si>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</si>
  <si>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</si>
  <si>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</si>
  <si>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</si>
  <si>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</si>
  <si>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</si>
  <si>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</si>
  <si>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</si>
  <si>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ad885</t>
  </si>
  <si>
    <t>徳間書店</t>
  </si>
  <si>
    <t>DVD-袋専用セリフアレンジ黒_エロ1-ヘスティア</t>
  </si>
  <si>
    <t>lp07</t>
  </si>
  <si>
    <t>アサヒ芸能.1W火</t>
  </si>
  <si>
    <t>DVD袋裏4C</t>
  </si>
  <si>
    <t>10月08日(火)</t>
  </si>
  <si>
    <t>ad886</t>
  </si>
  <si>
    <t>空電</t>
  </si>
  <si>
    <t>ln_adn056</t>
  </si>
  <si>
    <t>大洋図書</t>
  </si>
  <si>
    <t>1Pフードル版_LINE版</t>
  </si>
  <si>
    <t>line</t>
  </si>
  <si>
    <t>臨時増刊ラヴァーズ</t>
  </si>
  <si>
    <t>表4</t>
  </si>
  <si>
    <t>10月21日(月)</t>
  </si>
  <si>
    <t>ad889</t>
  </si>
  <si>
    <t>ad887</t>
  </si>
  <si>
    <t>DVD-袋専用セリフアレンジ黒_エロ2-ヘスティア</t>
  </si>
  <si>
    <t>アサヒ芸能.4W火</t>
  </si>
  <si>
    <t>10月29日(火)</t>
  </si>
  <si>
    <t>ad888</t>
  </si>
  <si>
    <t>ln_adn057</t>
  </si>
  <si>
    <t>日本ジャーナル出版</t>
  </si>
  <si>
    <t>1P注意事項版_LINE版</t>
  </si>
  <si>
    <t>週刊実話増刊「実話ザ・タブー」</t>
  </si>
  <si>
    <t>10月30日(水)</t>
  </si>
  <si>
    <t>ad890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</si>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</sst>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380000</v>
      </c>
      <c r="E6" s="81">
        <v>286</v>
      </c>
      <c r="F6" s="81">
        <v>128</v>
      </c>
      <c r="G6" s="81">
        <v>302</v>
      </c>
      <c r="H6" s="91">
        <v>127</v>
      </c>
      <c r="I6" s="92">
        <v>0</v>
      </c>
      <c r="J6" s="145">
        <f>H6+I6</f>
        <v>127</v>
      </c>
      <c r="K6" s="82">
        <f>IFERROR(J6/G6,"-")</f>
        <v>0.4205298013245</v>
      </c>
      <c r="L6" s="81">
        <v>11</v>
      </c>
      <c r="M6" s="81">
        <v>13</v>
      </c>
      <c r="N6" s="82">
        <f>IFERROR(L6/J6,"-")</f>
        <v>0.086614173228346</v>
      </c>
      <c r="O6" s="83">
        <f>IFERROR(D6/J6,"-")</f>
        <v>2992.125984252</v>
      </c>
      <c r="P6" s="84">
        <v>16</v>
      </c>
      <c r="Q6" s="82">
        <f>IFERROR(P6/J6,"-")</f>
        <v>0.1259842519685</v>
      </c>
      <c r="R6" s="200">
        <v>699500</v>
      </c>
      <c r="S6" s="201">
        <f>IFERROR(R6/J6,"-")</f>
        <v>5507.874015748</v>
      </c>
      <c r="T6" s="201">
        <f>IFERROR(R6/P6,"-")</f>
        <v>43718.75</v>
      </c>
      <c r="U6" s="195">
        <f>IFERROR(R6-D6,"-")</f>
        <v>319500</v>
      </c>
      <c r="V6" s="85">
        <f>R6/D6</f>
        <v>1.8407894736842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380000</v>
      </c>
      <c r="E9" s="41">
        <f>SUM(E6:E7)</f>
        <v>286</v>
      </c>
      <c r="F9" s="41">
        <f>SUM(F6:F7)</f>
        <v>128</v>
      </c>
      <c r="G9" s="41">
        <f>SUM(G6:G7)</f>
        <v>302</v>
      </c>
      <c r="H9" s="41">
        <f>SUM(H6:H7)</f>
        <v>127</v>
      </c>
      <c r="I9" s="41">
        <f>SUM(I6:I7)</f>
        <v>0</v>
      </c>
      <c r="J9" s="41">
        <f>SUM(J6:J7)</f>
        <v>127</v>
      </c>
      <c r="K9" s="42">
        <f>IFERROR(J9/G9,"-")</f>
        <v>0.4205298013245</v>
      </c>
      <c r="L9" s="78">
        <f>SUM(L6:L7)</f>
        <v>11</v>
      </c>
      <c r="M9" s="78">
        <f>SUM(M6:M7)</f>
        <v>13</v>
      </c>
      <c r="N9" s="42">
        <f>IFERROR(L9/J9,"-")</f>
        <v>0.086614173228346</v>
      </c>
      <c r="O9" s="43">
        <f>IFERROR(D9/J9,"-")</f>
        <v>2992.125984252</v>
      </c>
      <c r="P9" s="44">
        <f>SUM(P6:P7)</f>
        <v>16</v>
      </c>
      <c r="Q9" s="42">
        <f>IFERROR(P9/J9,"-")</f>
        <v>0.1259842519685</v>
      </c>
      <c r="R9" s="45">
        <f>SUM(R6:R7)</f>
        <v>699500</v>
      </c>
      <c r="S9" s="45">
        <f>IFERROR(R9/J9,"-")</f>
        <v>5507.874015748</v>
      </c>
      <c r="T9" s="45">
        <f>IFERROR(R9/P9,"-")</f>
        <v>43718.75</v>
      </c>
      <c r="U9" s="46">
        <f>SUM(U6:U7)</f>
        <v>319500</v>
      </c>
      <c r="V9" s="47">
        <f>IFERROR(R9/D9,"-")</f>
        <v>1.8407894736842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5.7266666666667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28</v>
      </c>
      <c r="L6" s="81">
        <v>0</v>
      </c>
      <c r="M6" s="81">
        <v>134</v>
      </c>
      <c r="N6" s="91">
        <v>17</v>
      </c>
      <c r="O6" s="92">
        <v>0</v>
      </c>
      <c r="P6" s="93">
        <f>N6+O6</f>
        <v>17</v>
      </c>
      <c r="Q6" s="82">
        <f>IFERROR(P6/M6,"-")</f>
        <v>0.12686567164179</v>
      </c>
      <c r="R6" s="81">
        <v>0</v>
      </c>
      <c r="S6" s="81">
        <v>4</v>
      </c>
      <c r="T6" s="82">
        <f>IFERROR(S6/(O6+P6),"-")</f>
        <v>0.23529411764706</v>
      </c>
      <c r="U6" s="182">
        <f>IFERROR(J6/SUM(P6:P7),"-")</f>
        <v>3000</v>
      </c>
      <c r="V6" s="84">
        <v>2</v>
      </c>
      <c r="W6" s="82">
        <f>IF(P6=0,"-",V6/P6)</f>
        <v>0.11764705882353</v>
      </c>
      <c r="X6" s="186">
        <v>23000</v>
      </c>
      <c r="Y6" s="187">
        <f>IFERROR(X6/P6,"-")</f>
        <v>1352.9411764706</v>
      </c>
      <c r="Z6" s="187">
        <f>IFERROR(X6/V6,"-")</f>
        <v>11500</v>
      </c>
      <c r="AA6" s="188">
        <f>SUM(X6:X7)-SUM(J6:J7)</f>
        <v>354500</v>
      </c>
      <c r="AB6" s="85">
        <f>SUM(X6:X7)/SUM(J6:J7)</f>
        <v>5.7266666666667</v>
      </c>
      <c r="AC6" s="79"/>
      <c r="AD6" s="94">
        <v>2</v>
      </c>
      <c r="AE6" s="95">
        <f>IF(P6=0,"",IF(AD6=0,"",(AD6/P6)))</f>
        <v>0.11764705882353</v>
      </c>
      <c r="AF6" s="94">
        <v>1</v>
      </c>
      <c r="AG6" s="96">
        <f>IFERROR(AF6/AD6,"-")</f>
        <v>0.5</v>
      </c>
      <c r="AH6" s="97">
        <v>10000</v>
      </c>
      <c r="AI6" s="98">
        <f>IFERROR(AH6/AD6,"-")</f>
        <v>5000</v>
      </c>
      <c r="AJ6" s="99">
        <v>1</v>
      </c>
      <c r="AK6" s="99"/>
      <c r="AL6" s="99"/>
      <c r="AM6" s="100">
        <v>7</v>
      </c>
      <c r="AN6" s="101">
        <f>IF(P6=0,"",IF(AM6=0,"",(AM6/P6)))</f>
        <v>0.41176470588235</v>
      </c>
      <c r="AO6" s="100">
        <v>1</v>
      </c>
      <c r="AP6" s="102">
        <f>IFERROR(AP6/AM6,"-")</f>
        <v>0</v>
      </c>
      <c r="AQ6" s="103">
        <v>13000</v>
      </c>
      <c r="AR6" s="104">
        <f>IFERROR(AQ6/AM6,"-")</f>
        <v>1857.1428571429</v>
      </c>
      <c r="AS6" s="105"/>
      <c r="AT6" s="105"/>
      <c r="AU6" s="105">
        <v>1</v>
      </c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0.11764705882353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0.11764705882353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0.17647058823529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0.058823529411765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23000</v>
      </c>
      <c r="CQ6" s="141">
        <v>13000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84</v>
      </c>
      <c r="L7" s="81">
        <v>38</v>
      </c>
      <c r="M7" s="81">
        <v>19</v>
      </c>
      <c r="N7" s="91">
        <v>8</v>
      </c>
      <c r="O7" s="92">
        <v>0</v>
      </c>
      <c r="P7" s="93">
        <f>N7+O7</f>
        <v>8</v>
      </c>
      <c r="Q7" s="82">
        <f>IFERROR(P7/M7,"-")</f>
        <v>0.42105263157895</v>
      </c>
      <c r="R7" s="81">
        <v>3</v>
      </c>
      <c r="S7" s="81">
        <v>0</v>
      </c>
      <c r="T7" s="82">
        <f>IFERROR(S7/(O7+P7),"-")</f>
        <v>0</v>
      </c>
      <c r="U7" s="182"/>
      <c r="V7" s="84">
        <v>3</v>
      </c>
      <c r="W7" s="82">
        <f>IF(P7=0,"-",V7/P7)</f>
        <v>0.375</v>
      </c>
      <c r="X7" s="186">
        <v>406500</v>
      </c>
      <c r="Y7" s="187">
        <f>IFERROR(X7/P7,"-")</f>
        <v>50812.5</v>
      </c>
      <c r="Z7" s="187">
        <f>IFERROR(X7/V7,"-")</f>
        <v>135500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0.125</v>
      </c>
      <c r="BP7" s="121">
        <v>1</v>
      </c>
      <c r="BQ7" s="122">
        <f>IFERROR(BP7/BN7,"-")</f>
        <v>1</v>
      </c>
      <c r="BR7" s="123">
        <v>3500</v>
      </c>
      <c r="BS7" s="124">
        <f>IFERROR(BR7/BN7,"-")</f>
        <v>3500</v>
      </c>
      <c r="BT7" s="125"/>
      <c r="BU7" s="125"/>
      <c r="BV7" s="125">
        <v>1</v>
      </c>
      <c r="BW7" s="126">
        <v>1</v>
      </c>
      <c r="BX7" s="127">
        <f>IF(P7=0,"",IF(BW7=0,"",(BW7/P7)))</f>
        <v>0.125</v>
      </c>
      <c r="BY7" s="128">
        <v>1</v>
      </c>
      <c r="BZ7" s="129">
        <f>IFERROR(BY7/BW7,"-")</f>
        <v>1</v>
      </c>
      <c r="CA7" s="130">
        <v>3000</v>
      </c>
      <c r="CB7" s="131">
        <f>IFERROR(CA7/BW7,"-")</f>
        <v>3000</v>
      </c>
      <c r="CC7" s="132">
        <v>1</v>
      </c>
      <c r="CD7" s="132"/>
      <c r="CE7" s="132"/>
      <c r="CF7" s="133">
        <v>2</v>
      </c>
      <c r="CG7" s="134">
        <f>IF(P7=0,"",IF(CF7=0,"",(CF7/P7)))</f>
        <v>0.25</v>
      </c>
      <c r="CH7" s="135">
        <v>1</v>
      </c>
      <c r="CI7" s="136">
        <f>IFERROR(CH7/CF7,"-")</f>
        <v>0.5</v>
      </c>
      <c r="CJ7" s="137">
        <v>410000</v>
      </c>
      <c r="CK7" s="138">
        <f>IFERROR(CJ7/CF7,"-")</f>
        <v>205000</v>
      </c>
      <c r="CL7" s="139"/>
      <c r="CM7" s="139"/>
      <c r="CN7" s="139">
        <v>1</v>
      </c>
      <c r="CO7" s="140">
        <v>3</v>
      </c>
      <c r="CP7" s="141">
        <v>406500</v>
      </c>
      <c r="CQ7" s="141">
        <v>410000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2.5428571428571</v>
      </c>
      <c r="B8" s="203" t="s">
        <v>69</v>
      </c>
      <c r="C8" s="203" t="s">
        <v>70</v>
      </c>
      <c r="D8" s="203" t="s">
        <v>71</v>
      </c>
      <c r="E8" s="203"/>
      <c r="F8" s="203" t="s">
        <v>72</v>
      </c>
      <c r="G8" s="203" t="s">
        <v>73</v>
      </c>
      <c r="H8" s="90" t="s">
        <v>74</v>
      </c>
      <c r="I8" s="90" t="s">
        <v>75</v>
      </c>
      <c r="J8" s="188">
        <v>105000</v>
      </c>
      <c r="K8" s="81">
        <v>0</v>
      </c>
      <c r="L8" s="81">
        <v>0</v>
      </c>
      <c r="M8" s="81">
        <v>0</v>
      </c>
      <c r="N8" s="91">
        <v>46</v>
      </c>
      <c r="O8" s="92">
        <v>0</v>
      </c>
      <c r="P8" s="93">
        <f>N8+O8</f>
        <v>46</v>
      </c>
      <c r="Q8" s="82" t="str">
        <f>IFERROR(P8/M8,"-")</f>
        <v>-</v>
      </c>
      <c r="R8" s="81">
        <v>2</v>
      </c>
      <c r="S8" s="81">
        <v>3</v>
      </c>
      <c r="T8" s="82">
        <f>IFERROR(S8/(O8+P8),"-")</f>
        <v>0.065217391304348</v>
      </c>
      <c r="U8" s="182">
        <f>IFERROR(J8/SUM(P8:P9),"-")</f>
        <v>1810.3448275862</v>
      </c>
      <c r="V8" s="84">
        <v>7</v>
      </c>
      <c r="W8" s="82">
        <f>IF(P8=0,"-",V8/P8)</f>
        <v>0.15217391304348</v>
      </c>
      <c r="X8" s="186">
        <v>61000</v>
      </c>
      <c r="Y8" s="187">
        <f>IFERROR(X8/P8,"-")</f>
        <v>1326.0869565217</v>
      </c>
      <c r="Z8" s="187">
        <f>IFERROR(X8/V8,"-")</f>
        <v>8714.2857142857</v>
      </c>
      <c r="AA8" s="188">
        <f>SUM(X8:X9)-SUM(J8:J9)</f>
        <v>162000</v>
      </c>
      <c r="AB8" s="85">
        <f>SUM(X8:X9)/SUM(J8:J9)</f>
        <v>2.5428571428571</v>
      </c>
      <c r="AC8" s="79"/>
      <c r="AD8" s="94">
        <v>2</v>
      </c>
      <c r="AE8" s="95">
        <f>IF(P8=0,"",IF(AD8=0,"",(AD8/P8)))</f>
        <v>0.043478260869565</v>
      </c>
      <c r="AF8" s="94">
        <v>1</v>
      </c>
      <c r="AG8" s="96">
        <f>IFERROR(AF8/AD8,"-")</f>
        <v>0.5</v>
      </c>
      <c r="AH8" s="97">
        <v>3000</v>
      </c>
      <c r="AI8" s="98">
        <f>IFERROR(AH8/AD8,"-")</f>
        <v>1500</v>
      </c>
      <c r="AJ8" s="99">
        <v>1</v>
      </c>
      <c r="AK8" s="99"/>
      <c r="AL8" s="99"/>
      <c r="AM8" s="100">
        <v>14</v>
      </c>
      <c r="AN8" s="101">
        <f>IF(P8=0,"",IF(AM8=0,"",(AM8/P8)))</f>
        <v>0.30434782608696</v>
      </c>
      <c r="AO8" s="100">
        <v>2</v>
      </c>
      <c r="AP8" s="102">
        <f>IFERROR(AP8/AM8,"-")</f>
        <v>0</v>
      </c>
      <c r="AQ8" s="103">
        <v>4000</v>
      </c>
      <c r="AR8" s="104">
        <f>IFERROR(AQ8/AM8,"-")</f>
        <v>285.71428571429</v>
      </c>
      <c r="AS8" s="105">
        <v>2</v>
      </c>
      <c r="AT8" s="105"/>
      <c r="AU8" s="105"/>
      <c r="AV8" s="106">
        <v>3</v>
      </c>
      <c r="AW8" s="107">
        <f>IF(P8=0,"",IF(AV8=0,"",(AV8/P8)))</f>
        <v>0.065217391304348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8</v>
      </c>
      <c r="BF8" s="113">
        <f>IF(P8=0,"",IF(BE8=0,"",(BE8/P8)))</f>
        <v>0.17391304347826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10</v>
      </c>
      <c r="BO8" s="120">
        <f>IF(P8=0,"",IF(BN8=0,"",(BN8/P8)))</f>
        <v>0.21739130434783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7</v>
      </c>
      <c r="BX8" s="127">
        <f>IF(P8=0,"",IF(BW8=0,"",(BW8/P8)))</f>
        <v>0.15217391304348</v>
      </c>
      <c r="BY8" s="128">
        <v>3</v>
      </c>
      <c r="BZ8" s="129">
        <f>IFERROR(BY8/BW8,"-")</f>
        <v>0.42857142857143</v>
      </c>
      <c r="CA8" s="130">
        <v>51000</v>
      </c>
      <c r="CB8" s="131">
        <f>IFERROR(CA8/BW8,"-")</f>
        <v>7285.7142857143</v>
      </c>
      <c r="CC8" s="132"/>
      <c r="CD8" s="132"/>
      <c r="CE8" s="132">
        <v>3</v>
      </c>
      <c r="CF8" s="133">
        <v>2</v>
      </c>
      <c r="CG8" s="134">
        <f>IF(P8=0,"",IF(CF8=0,"",(CF8/P8)))</f>
        <v>0.043478260869565</v>
      </c>
      <c r="CH8" s="135">
        <v>1</v>
      </c>
      <c r="CI8" s="136">
        <f>IFERROR(CH8/CF8,"-")</f>
        <v>0.5</v>
      </c>
      <c r="CJ8" s="137">
        <v>6000</v>
      </c>
      <c r="CK8" s="138">
        <f>IFERROR(CJ8/CF8,"-")</f>
        <v>3000</v>
      </c>
      <c r="CL8" s="139"/>
      <c r="CM8" s="139">
        <v>1</v>
      </c>
      <c r="CN8" s="139"/>
      <c r="CO8" s="140">
        <v>7</v>
      </c>
      <c r="CP8" s="141">
        <v>61000</v>
      </c>
      <c r="CQ8" s="141">
        <v>25000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72</v>
      </c>
      <c r="L9" s="81">
        <v>49</v>
      </c>
      <c r="M9" s="81">
        <v>29</v>
      </c>
      <c r="N9" s="91">
        <v>12</v>
      </c>
      <c r="O9" s="92">
        <v>0</v>
      </c>
      <c r="P9" s="93">
        <f>N9+O9</f>
        <v>12</v>
      </c>
      <c r="Q9" s="82">
        <f>IFERROR(P9/M9,"-")</f>
        <v>0.41379310344828</v>
      </c>
      <c r="R9" s="81">
        <v>3</v>
      </c>
      <c r="S9" s="81">
        <v>1</v>
      </c>
      <c r="T9" s="82">
        <f>IFERROR(S9/(O9+P9),"-")</f>
        <v>0.083333333333333</v>
      </c>
      <c r="U9" s="182"/>
      <c r="V9" s="84">
        <v>3</v>
      </c>
      <c r="W9" s="82">
        <f>IF(P9=0,"-",V9/P9)</f>
        <v>0.25</v>
      </c>
      <c r="X9" s="186">
        <v>206000</v>
      </c>
      <c r="Y9" s="187">
        <f>IFERROR(X9/P9,"-")</f>
        <v>17166.666666667</v>
      </c>
      <c r="Z9" s="187">
        <f>IFERROR(X9/V9,"-")</f>
        <v>68666.666666667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0.083333333333333</v>
      </c>
      <c r="AO9" s="100">
        <v>1</v>
      </c>
      <c r="AP9" s="102">
        <f>IFERROR(AP9/AM9,"-")</f>
        <v>0</v>
      </c>
      <c r="AQ9" s="103">
        <v>6000</v>
      </c>
      <c r="AR9" s="104">
        <f>IFERROR(AQ9/AM9,"-")</f>
        <v>6000</v>
      </c>
      <c r="AS9" s="105"/>
      <c r="AT9" s="105">
        <v>1</v>
      </c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0.25</v>
      </c>
      <c r="BY9" s="128">
        <v>1</v>
      </c>
      <c r="BZ9" s="129">
        <f>IFERROR(BY9/BW9,"-")</f>
        <v>0.33333333333333</v>
      </c>
      <c r="CA9" s="130">
        <v>3000</v>
      </c>
      <c r="CB9" s="131">
        <f>IFERROR(CA9/BW9,"-")</f>
        <v>1000</v>
      </c>
      <c r="CC9" s="132">
        <v>1</v>
      </c>
      <c r="CD9" s="132"/>
      <c r="CE9" s="132"/>
      <c r="CF9" s="133">
        <v>2</v>
      </c>
      <c r="CG9" s="134">
        <f>IF(P9=0,"",IF(CF9=0,"",(CF9/P9)))</f>
        <v>0.16666666666667</v>
      </c>
      <c r="CH9" s="135">
        <v>1</v>
      </c>
      <c r="CI9" s="136">
        <f>IFERROR(CH9/CF9,"-")</f>
        <v>0.5</v>
      </c>
      <c r="CJ9" s="137">
        <v>203000</v>
      </c>
      <c r="CK9" s="138">
        <f>IFERROR(CJ9/CF9,"-")</f>
        <v>101500</v>
      </c>
      <c r="CL9" s="139"/>
      <c r="CM9" s="139"/>
      <c r="CN9" s="139">
        <v>1</v>
      </c>
      <c r="CO9" s="140">
        <v>3</v>
      </c>
      <c r="CP9" s="141">
        <v>206000</v>
      </c>
      <c r="CQ9" s="141">
        <v>203000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0.04</v>
      </c>
      <c r="B10" s="203" t="s">
        <v>77</v>
      </c>
      <c r="C10" s="203" t="s">
        <v>61</v>
      </c>
      <c r="D10" s="203" t="s">
        <v>78</v>
      </c>
      <c r="E10" s="203"/>
      <c r="F10" s="203" t="s">
        <v>63</v>
      </c>
      <c r="G10" s="203" t="s">
        <v>79</v>
      </c>
      <c r="H10" s="90" t="s">
        <v>65</v>
      </c>
      <c r="I10" s="90" t="s">
        <v>80</v>
      </c>
      <c r="J10" s="188">
        <v>75000</v>
      </c>
      <c r="K10" s="81">
        <v>19</v>
      </c>
      <c r="L10" s="81">
        <v>0</v>
      </c>
      <c r="M10" s="81">
        <v>110</v>
      </c>
      <c r="N10" s="91">
        <v>7</v>
      </c>
      <c r="O10" s="92">
        <v>0</v>
      </c>
      <c r="P10" s="93">
        <f>N10+O10</f>
        <v>7</v>
      </c>
      <c r="Q10" s="82">
        <f>IFERROR(P10/M10,"-")</f>
        <v>0.063636363636364</v>
      </c>
      <c r="R10" s="81">
        <v>1</v>
      </c>
      <c r="S10" s="81">
        <v>0</v>
      </c>
      <c r="T10" s="82">
        <f>IFERROR(S10/(O10+P10),"-")</f>
        <v>0</v>
      </c>
      <c r="U10" s="182">
        <f>IFERROR(J10/SUM(P10:P11),"-")</f>
        <v>6818.1818181818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-72000</v>
      </c>
      <c r="AB10" s="85">
        <f>SUM(X10:X11)/SUM(J10:J11)</f>
        <v>0.04</v>
      </c>
      <c r="AC10" s="79"/>
      <c r="AD10" s="94">
        <v>1</v>
      </c>
      <c r="AE10" s="95">
        <f>IF(P10=0,"",IF(AD10=0,"",(AD10/P10)))</f>
        <v>0.14285714285714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2</v>
      </c>
      <c r="AN10" s="101">
        <f>IF(P10=0,"",IF(AM10=0,"",(AM10/P10)))</f>
        <v>0.28571428571429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0.14285714285714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0.28571428571429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0.14285714285714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38</v>
      </c>
      <c r="L11" s="81">
        <v>23</v>
      </c>
      <c r="M11" s="81">
        <v>6</v>
      </c>
      <c r="N11" s="91">
        <v>4</v>
      </c>
      <c r="O11" s="92">
        <v>0</v>
      </c>
      <c r="P11" s="93">
        <f>N11+O11</f>
        <v>4</v>
      </c>
      <c r="Q11" s="82">
        <f>IFERROR(P11/M11,"-")</f>
        <v>0.66666666666667</v>
      </c>
      <c r="R11" s="81">
        <v>0</v>
      </c>
      <c r="S11" s="81">
        <v>2</v>
      </c>
      <c r="T11" s="82">
        <f>IFERROR(S11/(O11+P11),"-")</f>
        <v>0.5</v>
      </c>
      <c r="U11" s="182"/>
      <c r="V11" s="84">
        <v>1</v>
      </c>
      <c r="W11" s="82">
        <f>IF(P11=0,"-",V11/P11)</f>
        <v>0.25</v>
      </c>
      <c r="X11" s="186">
        <v>3000</v>
      </c>
      <c r="Y11" s="187">
        <f>IFERROR(X11/P11,"-")</f>
        <v>750</v>
      </c>
      <c r="Z11" s="187">
        <f>IFERROR(X11/V11,"-")</f>
        <v>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>
        <v>1</v>
      </c>
      <c r="BZ11" s="129">
        <f>IFERROR(BY11/BW11,"-")</f>
        <v>1</v>
      </c>
      <c r="CA11" s="130">
        <v>6000</v>
      </c>
      <c r="CB11" s="131">
        <f>IFERROR(CA11/BW11,"-")</f>
        <v>6000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</v>
      </c>
      <c r="CQ11" s="141">
        <v>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</v>
      </c>
      <c r="B12" s="203" t="s">
        <v>82</v>
      </c>
      <c r="C12" s="203" t="s">
        <v>83</v>
      </c>
      <c r="D12" s="203" t="s">
        <v>84</v>
      </c>
      <c r="E12" s="203"/>
      <c r="F12" s="203" t="s">
        <v>72</v>
      </c>
      <c r="G12" s="203" t="s">
        <v>85</v>
      </c>
      <c r="H12" s="90" t="s">
        <v>74</v>
      </c>
      <c r="I12" s="90" t="s">
        <v>86</v>
      </c>
      <c r="J12" s="188">
        <v>125000</v>
      </c>
      <c r="K12" s="81">
        <v>0</v>
      </c>
      <c r="L12" s="81">
        <v>0</v>
      </c>
      <c r="M12" s="81">
        <v>0</v>
      </c>
      <c r="N12" s="91">
        <v>29</v>
      </c>
      <c r="O12" s="92">
        <v>0</v>
      </c>
      <c r="P12" s="93">
        <f>N12+O12</f>
        <v>29</v>
      </c>
      <c r="Q12" s="82" t="str">
        <f>IFERROR(P12/M12,"-")</f>
        <v>-</v>
      </c>
      <c r="R12" s="81">
        <v>1</v>
      </c>
      <c r="S12" s="81">
        <v>3</v>
      </c>
      <c r="T12" s="82">
        <f>IFERROR(S12/(O12+P12),"-")</f>
        <v>0.10344827586207</v>
      </c>
      <c r="U12" s="182">
        <f>IFERROR(J12/SUM(P12:P13),"-")</f>
        <v>3787.8787878788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-125000</v>
      </c>
      <c r="AB12" s="85">
        <f>SUM(X12:X13)/SUM(J12:J13)</f>
        <v>0</v>
      </c>
      <c r="AC12" s="79"/>
      <c r="AD12" s="94">
        <v>4</v>
      </c>
      <c r="AE12" s="95">
        <f>IF(P12=0,"",IF(AD12=0,"",(AD12/P12)))</f>
        <v>0.13793103448276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11</v>
      </c>
      <c r="AN12" s="101">
        <f>IF(P12=0,"",IF(AM12=0,"",(AM12/P12)))</f>
        <v>0.37931034482759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5</v>
      </c>
      <c r="AW12" s="107">
        <f>IF(P12=0,"",IF(AV12=0,"",(AV12/P12)))</f>
        <v>0.17241379310345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0.10344827586207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0.20689655172414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45</v>
      </c>
      <c r="L13" s="81">
        <v>18</v>
      </c>
      <c r="M13" s="81">
        <v>4</v>
      </c>
      <c r="N13" s="91">
        <v>4</v>
      </c>
      <c r="O13" s="92">
        <v>0</v>
      </c>
      <c r="P13" s="93">
        <f>N13+O13</f>
        <v>4</v>
      </c>
      <c r="Q13" s="82">
        <f>IFERROR(P13/M13,"-")</f>
        <v>1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0.25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1.8407894736842</v>
      </c>
      <c r="B16" s="39"/>
      <c r="C16" s="39"/>
      <c r="D16" s="39"/>
      <c r="E16" s="39"/>
      <c r="F16" s="39"/>
      <c r="G16" s="40" t="s">
        <v>88</v>
      </c>
      <c r="H16" s="40"/>
      <c r="I16" s="40"/>
      <c r="J16" s="190">
        <f>SUM(J6:J15)</f>
        <v>380000</v>
      </c>
      <c r="K16" s="41">
        <f>SUM(K6:K15)</f>
        <v>286</v>
      </c>
      <c r="L16" s="41">
        <f>SUM(L6:L15)</f>
        <v>128</v>
      </c>
      <c r="M16" s="41">
        <f>SUM(M6:M15)</f>
        <v>302</v>
      </c>
      <c r="N16" s="41">
        <f>SUM(N6:N15)</f>
        <v>127</v>
      </c>
      <c r="O16" s="41">
        <f>SUM(O6:O15)</f>
        <v>0</v>
      </c>
      <c r="P16" s="41">
        <f>SUM(P6:P15)</f>
        <v>127</v>
      </c>
      <c r="Q16" s="42">
        <f>IFERROR(P16/M16,"-")</f>
        <v>0.4205298013245</v>
      </c>
      <c r="R16" s="78">
        <f>SUM(R6:R15)</f>
        <v>11</v>
      </c>
      <c r="S16" s="78">
        <f>SUM(S6:S15)</f>
        <v>13</v>
      </c>
      <c r="T16" s="42">
        <f>IFERROR(R16/P16,"-")</f>
        <v>0.086614173228346</v>
      </c>
      <c r="U16" s="184">
        <f>IFERROR(J16/P16,"-")</f>
        <v>2992.125984252</v>
      </c>
      <c r="V16" s="44">
        <f>SUM(V6:V15)</f>
        <v>16</v>
      </c>
      <c r="W16" s="42">
        <f>IFERROR(V16/P16,"-")</f>
        <v>0.1259842519685</v>
      </c>
      <c r="X16" s="190">
        <f>SUM(X6:X15)</f>
        <v>699500</v>
      </c>
      <c r="Y16" s="190">
        <f>IFERROR(X16/P16,"-")</f>
        <v>5507.874015748</v>
      </c>
      <c r="Z16" s="190">
        <f>IFERROR(X16/V16,"-")</f>
        <v>43718.75</v>
      </c>
      <c r="AA16" s="190">
        <f>X16-J16</f>
        <v>319500</v>
      </c>
      <c r="AB16" s="47">
        <f>X16/J16</f>
        <v>1.8407894736842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