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<sst xmlns="http://schemas.openxmlformats.org/spreadsheetml/2006/main" uniqueCount="82">
  <si>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</si>
  <si>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</si>
  <si>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</si>
  <si>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</si>
  <si>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</si>
  <si>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</si>
  <si>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</si>
  <si>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</si>
  <si>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</si>
  <si>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</si>
  <si>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</si>
  <si>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</si>
  <si>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</si>
  <si>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</si>
  <si>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</si>
  <si>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</si>
  <si>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</si>
  <si>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</si>
  <si>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</si>
  <si>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</si>
  <si>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</si>
  <si>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</si>
  <si>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</si>
  <si>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</si>
  <si>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</si>
  <si>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</si>
  <si>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</si>
  <si>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</si>
  <si>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</si>
  <si>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</si>
  <si>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</si>
  <si>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</si>
  <si>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</si>
  <si>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</si>
  <si>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</si>
  <si>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</si>
  <si>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</si>
  <si>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</si>
  <si>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</si>
  <si>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</si>
  <si>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</si>
  <si>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</si>
  <si>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</si>
  <si>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</si>
  <si>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</si>
  <si>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</si>
  <si>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</si>
  <si>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</si>
  <si>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</si>
  <si>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</si>
  <si>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</si>
  <si>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</si>
  <si>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</si>
  <si>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</si>
  <si>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</si>
  <si>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</si>
  <si>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</si>
  <si>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</si>
  <si>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</si>
  <si>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</si>
  <si>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ln_adn035</t>
  </si>
  <si>
    <t>日本文芸社</t>
  </si>
  <si>
    <t>2P_対談風原稿_ヘスティア_LINE版</t>
  </si>
  <si>
    <t>line</t>
  </si>
  <si>
    <t>週刊漫画ゴラク.1W金</t>
  </si>
  <si>
    <t>1C2P</t>
  </si>
  <si>
    <t>1月05日(金)</t>
  </si>
  <si>
    <t>ad846</t>
  </si>
  <si>
    <t>空電</t>
  </si>
  <si>
    <t>ln_adn036</t>
  </si>
  <si>
    <t>大洋図書</t>
  </si>
  <si>
    <t>5P風俗ヘスティア(高宮菜々子さん)_LINE版</t>
  </si>
  <si>
    <t>実話ナックルズ ウルトラ</t>
  </si>
  <si>
    <t>1C5P</t>
  </si>
  <si>
    <t>1月30日(火)</t>
  </si>
  <si>
    <t>ad847</t>
  </si>
  <si>
    <t>ln_adn037</t>
  </si>
  <si>
    <t>文友舎</t>
  </si>
  <si>
    <t>EXCITING MAX ! DELUXE　2024冬特大号</t>
  </si>
  <si>
    <t>1月31日(水)</t>
  </si>
  <si>
    <t>ad848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</si>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</sst>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265000</v>
      </c>
      <c r="E6" s="81">
        <v>115</v>
      </c>
      <c r="F6" s="81">
        <v>63</v>
      </c>
      <c r="G6" s="81">
        <v>60</v>
      </c>
      <c r="H6" s="91">
        <v>54</v>
      </c>
      <c r="I6" s="92">
        <v>0</v>
      </c>
      <c r="J6" s="145">
        <f>H6+I6</f>
        <v>54</v>
      </c>
      <c r="K6" s="82">
        <f>IFERROR(J6/G6,"-")</f>
        <v>0.9</v>
      </c>
      <c r="L6" s="81">
        <v>28</v>
      </c>
      <c r="M6" s="81">
        <v>7</v>
      </c>
      <c r="N6" s="82">
        <f>IFERROR(L6/J6,"-")</f>
        <v>0.51851851851852</v>
      </c>
      <c r="O6" s="83">
        <f>IFERROR(D6/J6,"-")</f>
        <v>4907.4074074074</v>
      </c>
      <c r="P6" s="84">
        <v>9</v>
      </c>
      <c r="Q6" s="82">
        <f>IFERROR(P6/J6,"-")</f>
        <v>0.16666666666667</v>
      </c>
      <c r="R6" s="200">
        <v>239000</v>
      </c>
      <c r="S6" s="201">
        <f>IFERROR(R6/J6,"-")</f>
        <v>4425.9259259259</v>
      </c>
      <c r="T6" s="201">
        <f>IFERROR(R6/P6,"-")</f>
        <v>26555.555555556</v>
      </c>
      <c r="U6" s="195">
        <f>IFERROR(R6-D6,"-")</f>
        <v>-26000</v>
      </c>
      <c r="V6" s="85">
        <f>R6/D6</f>
        <v>0.90188679245283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265000</v>
      </c>
      <c r="E9" s="41">
        <f>SUM(E6:E7)</f>
        <v>115</v>
      </c>
      <c r="F9" s="41">
        <f>SUM(F6:F7)</f>
        <v>63</v>
      </c>
      <c r="G9" s="41">
        <f>SUM(G6:G7)</f>
        <v>60</v>
      </c>
      <c r="H9" s="41">
        <f>SUM(H6:H7)</f>
        <v>54</v>
      </c>
      <c r="I9" s="41">
        <f>SUM(I6:I7)</f>
        <v>0</v>
      </c>
      <c r="J9" s="41">
        <f>SUM(J6:J7)</f>
        <v>54</v>
      </c>
      <c r="K9" s="42">
        <f>IFERROR(J9/G9,"-")</f>
        <v>0.9</v>
      </c>
      <c r="L9" s="78">
        <f>SUM(L6:L7)</f>
        <v>28</v>
      </c>
      <c r="M9" s="78">
        <f>SUM(M6:M7)</f>
        <v>7</v>
      </c>
      <c r="N9" s="42">
        <f>IFERROR(L9/J9,"-")</f>
        <v>0.51851851851852</v>
      </c>
      <c r="O9" s="43">
        <f>IFERROR(D9/J9,"-")</f>
        <v>4907.4074074074</v>
      </c>
      <c r="P9" s="44">
        <f>SUM(P6:P7)</f>
        <v>9</v>
      </c>
      <c r="Q9" s="42">
        <f>IFERROR(P9/J9,"-")</f>
        <v>0.16666666666667</v>
      </c>
      <c r="R9" s="45">
        <f>SUM(R6:R7)</f>
        <v>239000</v>
      </c>
      <c r="S9" s="45">
        <f>IFERROR(R9/J9,"-")</f>
        <v>4425.9259259259</v>
      </c>
      <c r="T9" s="45">
        <f>IFERROR(R9/P9,"-")</f>
        <v>26555.555555556</v>
      </c>
      <c r="U9" s="46">
        <f>SUM(U6:U7)</f>
        <v>-26000</v>
      </c>
      <c r="V9" s="47">
        <f>IFERROR(R9/D9,"-")</f>
        <v>0.90188679245283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0.072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125000</v>
      </c>
      <c r="K6" s="81">
        <v>0</v>
      </c>
      <c r="L6" s="81">
        <v>0</v>
      </c>
      <c r="M6" s="81">
        <v>0</v>
      </c>
      <c r="N6" s="91">
        <v>8</v>
      </c>
      <c r="O6" s="92">
        <v>0</v>
      </c>
      <c r="P6" s="93">
        <f>N6+O6</f>
        <v>8</v>
      </c>
      <c r="Q6" s="82" t="str">
        <f>IFERROR(P6/M6,"-")</f>
        <v>-</v>
      </c>
      <c r="R6" s="81">
        <v>0</v>
      </c>
      <c r="S6" s="81">
        <v>3</v>
      </c>
      <c r="T6" s="82">
        <f>IFERROR(S6/(O6+P6),"-")</f>
        <v>0.375</v>
      </c>
      <c r="U6" s="182">
        <f>IFERROR(J6/SUM(P6:P7),"-")</f>
        <v>13888.888888889</v>
      </c>
      <c r="V6" s="84">
        <v>1</v>
      </c>
      <c r="W6" s="82">
        <f>IF(P6=0,"-",V6/P6)</f>
        <v>0.125</v>
      </c>
      <c r="X6" s="186">
        <v>9000</v>
      </c>
      <c r="Y6" s="187">
        <f>IFERROR(X6/P6,"-")</f>
        <v>1125</v>
      </c>
      <c r="Z6" s="187">
        <f>IFERROR(X6/V6,"-")</f>
        <v>9000</v>
      </c>
      <c r="AA6" s="188">
        <f>SUM(X6:X7)-SUM(J6:J7)</f>
        <v>-116000</v>
      </c>
      <c r="AB6" s="85">
        <f>SUM(X6:X7)/SUM(J6:J7)</f>
        <v>0.072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>
        <v>1</v>
      </c>
      <c r="BH6" s="114">
        <f>IFERROR(BG6/BE6,"-")</f>
        <v>0.33333333333333</v>
      </c>
      <c r="BI6" s="115">
        <v>9000</v>
      </c>
      <c r="BJ6" s="116">
        <f>IFERROR(BI6/BE6,"-")</f>
        <v>3000</v>
      </c>
      <c r="BK6" s="117"/>
      <c r="BL6" s="117"/>
      <c r="BM6" s="117">
        <v>1</v>
      </c>
      <c r="BN6" s="119">
        <v>3</v>
      </c>
      <c r="BO6" s="120">
        <f>IF(P6=0,"",IF(BN6=0,"",(BN6/P6)))</f>
        <v>0.375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9000</v>
      </c>
      <c r="CQ6" s="141">
        <v>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25</v>
      </c>
      <c r="L7" s="81">
        <v>14</v>
      </c>
      <c r="M7" s="81">
        <v>26</v>
      </c>
      <c r="N7" s="91">
        <v>1</v>
      </c>
      <c r="O7" s="92">
        <v>0</v>
      </c>
      <c r="P7" s="93">
        <f>N7+O7</f>
        <v>1</v>
      </c>
      <c r="Q7" s="82">
        <f>IFERROR(P7/M7,"-")</f>
        <v>0.038461538461538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1.32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18</v>
      </c>
      <c r="O8" s="92">
        <v>0</v>
      </c>
      <c r="P8" s="93">
        <f>N8+O8</f>
        <v>18</v>
      </c>
      <c r="Q8" s="82" t="str">
        <f>IFERROR(P8/M8,"-")</f>
        <v>-</v>
      </c>
      <c r="R8" s="81">
        <v>10</v>
      </c>
      <c r="S8" s="81">
        <v>1</v>
      </c>
      <c r="T8" s="82">
        <f>IFERROR(S8/(O8+P8),"-")</f>
        <v>0.055555555555556</v>
      </c>
      <c r="U8" s="182">
        <f>IFERROR(J8/SUM(P8:P9),"-")</f>
        <v>2500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24000</v>
      </c>
      <c r="AB8" s="85">
        <f>SUM(X8:X9)/SUM(J8:J9)</f>
        <v>1.32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0.055555555555556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0.27777777777778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0.16666666666667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53</v>
      </c>
      <c r="L9" s="81">
        <v>30</v>
      </c>
      <c r="M9" s="81">
        <v>27</v>
      </c>
      <c r="N9" s="91">
        <v>12</v>
      </c>
      <c r="O9" s="92">
        <v>0</v>
      </c>
      <c r="P9" s="93">
        <f>N9+O9</f>
        <v>12</v>
      </c>
      <c r="Q9" s="82">
        <f>IFERROR(P9/M9,"-")</f>
        <v>0.44444444444444</v>
      </c>
      <c r="R9" s="81">
        <v>12</v>
      </c>
      <c r="S9" s="81">
        <v>0</v>
      </c>
      <c r="T9" s="82">
        <f>IFERROR(S9/(O9+P9),"-")</f>
        <v>0</v>
      </c>
      <c r="U9" s="182"/>
      <c r="V9" s="84">
        <v>3</v>
      </c>
      <c r="W9" s="82">
        <f>IF(P9=0,"-",V9/P9)</f>
        <v>0.25</v>
      </c>
      <c r="X9" s="186">
        <v>99000</v>
      </c>
      <c r="Y9" s="187">
        <f>IFERROR(X9/P9,"-")</f>
        <v>8250</v>
      </c>
      <c r="Z9" s="187">
        <f>IFERROR(X9/V9,"-")</f>
        <v>33000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0.25</v>
      </c>
      <c r="BG9" s="112">
        <v>2</v>
      </c>
      <c r="BH9" s="114">
        <f>IFERROR(BG9/BE9,"-")</f>
        <v>0.66666666666667</v>
      </c>
      <c r="BI9" s="115">
        <v>83000</v>
      </c>
      <c r="BJ9" s="116">
        <f>IFERROR(BI9/BE9,"-")</f>
        <v>27666.666666667</v>
      </c>
      <c r="BK9" s="117">
        <v>1</v>
      </c>
      <c r="BL9" s="117"/>
      <c r="BM9" s="117">
        <v>1</v>
      </c>
      <c r="BN9" s="119">
        <v>4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5</v>
      </c>
      <c r="BX9" s="127">
        <f>IF(P9=0,"",IF(BW9=0,"",(BW9/P9)))</f>
        <v>0.41666666666667</v>
      </c>
      <c r="BY9" s="128">
        <v>1</v>
      </c>
      <c r="BZ9" s="129">
        <f>IFERROR(BY9/BW9,"-")</f>
        <v>0.2</v>
      </c>
      <c r="CA9" s="130">
        <v>16000</v>
      </c>
      <c r="CB9" s="131">
        <f>IFERROR(CA9/BW9,"-")</f>
        <v>3200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99000</v>
      </c>
      <c r="CQ9" s="141">
        <v>53000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2.0153846153846</v>
      </c>
      <c r="B10" s="203" t="s">
        <v>76</v>
      </c>
      <c r="C10" s="203" t="s">
        <v>77</v>
      </c>
      <c r="D10" s="203" t="s">
        <v>71</v>
      </c>
      <c r="E10" s="203"/>
      <c r="F10" s="203" t="s">
        <v>63</v>
      </c>
      <c r="G10" s="203" t="s">
        <v>78</v>
      </c>
      <c r="H10" s="90" t="s">
        <v>73</v>
      </c>
      <c r="I10" s="90" t="s">
        <v>79</v>
      </c>
      <c r="J10" s="188">
        <v>65000</v>
      </c>
      <c r="K10" s="81">
        <v>0</v>
      </c>
      <c r="L10" s="81">
        <v>0</v>
      </c>
      <c r="M10" s="81">
        <v>0</v>
      </c>
      <c r="N10" s="91">
        <v>11</v>
      </c>
      <c r="O10" s="92">
        <v>0</v>
      </c>
      <c r="P10" s="93">
        <f>N10+O10</f>
        <v>11</v>
      </c>
      <c r="Q10" s="82" t="str">
        <f>IFERROR(P10/M10,"-")</f>
        <v>-</v>
      </c>
      <c r="R10" s="81">
        <v>4</v>
      </c>
      <c r="S10" s="81">
        <v>2</v>
      </c>
      <c r="T10" s="82">
        <f>IFERROR(S10/(O10+P10),"-")</f>
        <v>0.18181818181818</v>
      </c>
      <c r="U10" s="182">
        <f>IFERROR(J10/SUM(P10:P11),"-")</f>
        <v>4333.3333333333</v>
      </c>
      <c r="V10" s="84">
        <v>4</v>
      </c>
      <c r="W10" s="82">
        <f>IF(P10=0,"-",V10/P10)</f>
        <v>0.36363636363636</v>
      </c>
      <c r="X10" s="186">
        <v>125000</v>
      </c>
      <c r="Y10" s="187">
        <f>IFERROR(X10/P10,"-")</f>
        <v>11363.636363636</v>
      </c>
      <c r="Z10" s="187">
        <f>IFERROR(X10/V10,"-")</f>
        <v>31250</v>
      </c>
      <c r="AA10" s="188">
        <f>SUM(X10:X11)-SUM(J10:J11)</f>
        <v>66000</v>
      </c>
      <c r="AB10" s="85">
        <f>SUM(X10:X11)/SUM(J10:J11)</f>
        <v>2.0153846153846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3</v>
      </c>
      <c r="AN10" s="101">
        <f>IF(P10=0,"",IF(AM10=0,"",(AM10/P10)))</f>
        <v>0.27272727272727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0.18181818181818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0.18181818181818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0.18181818181818</v>
      </c>
      <c r="BP10" s="121">
        <v>2</v>
      </c>
      <c r="BQ10" s="122">
        <f>IFERROR(BP10/BN10,"-")</f>
        <v>1</v>
      </c>
      <c r="BR10" s="123">
        <v>9000</v>
      </c>
      <c r="BS10" s="124">
        <f>IFERROR(BR10/BN10,"-")</f>
        <v>4500</v>
      </c>
      <c r="BT10" s="125">
        <v>1</v>
      </c>
      <c r="BU10" s="125">
        <v>1</v>
      </c>
      <c r="BV10" s="125"/>
      <c r="BW10" s="126">
        <v>1</v>
      </c>
      <c r="BX10" s="127">
        <f>IF(P10=0,"",IF(BW10=0,"",(BW10/P10)))</f>
        <v>0.090909090909091</v>
      </c>
      <c r="BY10" s="128">
        <v>1</v>
      </c>
      <c r="BZ10" s="129">
        <f>IFERROR(BY10/BW10,"-")</f>
        <v>1</v>
      </c>
      <c r="CA10" s="130">
        <v>83000</v>
      </c>
      <c r="CB10" s="131">
        <f>IFERROR(CA10/BW10,"-")</f>
        <v>83000</v>
      </c>
      <c r="CC10" s="132"/>
      <c r="CD10" s="132"/>
      <c r="CE10" s="132">
        <v>1</v>
      </c>
      <c r="CF10" s="133">
        <v>1</v>
      </c>
      <c r="CG10" s="134">
        <f>IF(P10=0,"",IF(CF10=0,"",(CF10/P10)))</f>
        <v>0.090909090909091</v>
      </c>
      <c r="CH10" s="135">
        <v>1</v>
      </c>
      <c r="CI10" s="136">
        <f>IFERROR(CH10/CF10,"-")</f>
        <v>1</v>
      </c>
      <c r="CJ10" s="137">
        <v>33000</v>
      </c>
      <c r="CK10" s="138">
        <f>IFERROR(CJ10/CF10,"-")</f>
        <v>33000</v>
      </c>
      <c r="CL10" s="139"/>
      <c r="CM10" s="139"/>
      <c r="CN10" s="139">
        <v>1</v>
      </c>
      <c r="CO10" s="140">
        <v>4</v>
      </c>
      <c r="CP10" s="141">
        <v>125000</v>
      </c>
      <c r="CQ10" s="141">
        <v>83000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37</v>
      </c>
      <c r="L11" s="81">
        <v>19</v>
      </c>
      <c r="M11" s="81">
        <v>7</v>
      </c>
      <c r="N11" s="91">
        <v>4</v>
      </c>
      <c r="O11" s="92">
        <v>0</v>
      </c>
      <c r="P11" s="93">
        <f>N11+O11</f>
        <v>4</v>
      </c>
      <c r="Q11" s="82">
        <f>IFERROR(P11/M11,"-")</f>
        <v>0.57142857142857</v>
      </c>
      <c r="R11" s="81">
        <v>2</v>
      </c>
      <c r="S11" s="81">
        <v>1</v>
      </c>
      <c r="T11" s="82">
        <f>IFERROR(S11/(O11+P11),"-")</f>
        <v>0.25</v>
      </c>
      <c r="U11" s="182"/>
      <c r="V11" s="84">
        <v>1</v>
      </c>
      <c r="W11" s="82">
        <f>IF(P11=0,"-",V11/P11)</f>
        <v>0.25</v>
      </c>
      <c r="X11" s="186">
        <v>6000</v>
      </c>
      <c r="Y11" s="187">
        <f>IFERROR(X11/P11,"-")</f>
        <v>1500</v>
      </c>
      <c r="Z11" s="187">
        <f>IFERROR(X11/V11,"-")</f>
        <v>6000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0.5</v>
      </c>
      <c r="BP11" s="121">
        <v>1</v>
      </c>
      <c r="BQ11" s="122">
        <f>IFERROR(BP11/BN11,"-")</f>
        <v>0.5</v>
      </c>
      <c r="BR11" s="123">
        <v>6000</v>
      </c>
      <c r="BS11" s="124">
        <f>IFERROR(BR11/BN11,"-")</f>
        <v>3000</v>
      </c>
      <c r="BT11" s="125"/>
      <c r="BU11" s="125">
        <v>1</v>
      </c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6000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0.90188679245283</v>
      </c>
      <c r="B14" s="39"/>
      <c r="C14" s="39"/>
      <c r="D14" s="39"/>
      <c r="E14" s="39"/>
      <c r="F14" s="39"/>
      <c r="G14" s="40" t="s">
        <v>81</v>
      </c>
      <c r="H14" s="40"/>
      <c r="I14" s="40"/>
      <c r="J14" s="190">
        <f>SUM(J6:J13)</f>
        <v>265000</v>
      </c>
      <c r="K14" s="41">
        <f>SUM(K6:K13)</f>
        <v>115</v>
      </c>
      <c r="L14" s="41">
        <f>SUM(L6:L13)</f>
        <v>63</v>
      </c>
      <c r="M14" s="41">
        <f>SUM(M6:M13)</f>
        <v>60</v>
      </c>
      <c r="N14" s="41">
        <f>SUM(N6:N13)</f>
        <v>54</v>
      </c>
      <c r="O14" s="41">
        <f>SUM(O6:O13)</f>
        <v>0</v>
      </c>
      <c r="P14" s="41">
        <f>SUM(P6:P13)</f>
        <v>54</v>
      </c>
      <c r="Q14" s="42">
        <f>IFERROR(P14/M14,"-")</f>
        <v>0.9</v>
      </c>
      <c r="R14" s="78">
        <f>SUM(R6:R13)</f>
        <v>28</v>
      </c>
      <c r="S14" s="78">
        <f>SUM(S6:S13)</f>
        <v>7</v>
      </c>
      <c r="T14" s="42">
        <f>IFERROR(R14/P14,"-")</f>
        <v>0.51851851851852</v>
      </c>
      <c r="U14" s="184">
        <f>IFERROR(J14/P14,"-")</f>
        <v>4907.4074074074</v>
      </c>
      <c r="V14" s="44">
        <f>SUM(V6:V13)</f>
        <v>9</v>
      </c>
      <c r="W14" s="42">
        <f>IFERROR(V14/P14,"-")</f>
        <v>0.16666666666667</v>
      </c>
      <c r="X14" s="190">
        <f>SUM(X6:X13)</f>
        <v>239000</v>
      </c>
      <c r="Y14" s="190">
        <f>IFERROR(X14/P14,"-")</f>
        <v>4425.9259259259</v>
      </c>
      <c r="Z14" s="190">
        <f>IFERROR(X14/V14,"-")</f>
        <v>26555.555555556</v>
      </c>
      <c r="AA14" s="190">
        <f>X14-J14</f>
        <v>-26000</v>
      </c>
      <c r="AB14" s="47">
        <f>X14/J14</f>
        <v>0.90188679245283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