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<sst xmlns="http://schemas.openxmlformats.org/spreadsheetml/2006/main" uniqueCount="87">
  <si>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</si>
  <si>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</si>
  <si>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</si>
  <si>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</si>
  <si>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</si>
  <si>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</si>
  <si>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</si>
  <si>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</si>
  <si>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</si>
  <si>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</si>
  <si>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</si>
  <si>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</si>
  <si>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</si>
  <si>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</si>
  <si>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</si>
  <si>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</si>
  <si>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</si>
  <si>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</si>
  <si>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</si>
  <si>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</si>
  <si>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</si>
  <si>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</si>
  <si>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</si>
  <si>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</si>
  <si>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</si>
  <si>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</si>
  <si>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</si>
  <si>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</si>
  <si>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</si>
  <si>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</si>
  <si>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</si>
  <si>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</si>
  <si>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</si>
  <si>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</si>
  <si>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</si>
  <si>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</si>
  <si>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</si>
  <si>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</si>
  <si>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</si>
  <si>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</si>
  <si>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</si>
  <si>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</si>
  <si>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</si>
  <si>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</si>
  <si>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</si>
  <si>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</si>
  <si>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</si>
  <si>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</si>
  <si>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</si>
  <si>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</si>
  <si>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</si>
  <si>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</si>
  <si>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</si>
  <si>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</si>
  <si>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</si>
  <si>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</si>
  <si>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</si>
  <si>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</si>
  <si>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</si>
  <si>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</si>
  <si>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</si>
  <si>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ad843</t>
  </si>
  <si>
    <t>大洋図書</t>
  </si>
  <si>
    <t>5P風俗ヘスティア(高宮菜々子さん)</t>
  </si>
  <si>
    <t>lp07</t>
  </si>
  <si>
    <t>臨時増刊ラヴァーズ</t>
  </si>
  <si>
    <t>1C5P</t>
  </si>
  <si>
    <t>12月21日(木)</t>
  </si>
  <si>
    <t>ad844</t>
  </si>
  <si>
    <t>空電</t>
  </si>
  <si>
    <t>ln_adn034</t>
  </si>
  <si>
    <t>line</t>
  </si>
  <si>
    <t>アサヒ芸能.4W火</t>
  </si>
  <si>
    <t>DVD袋裏4C</t>
  </si>
  <si>
    <t>12月26日(火)</t>
  </si>
  <si>
    <t>ad845</t>
  </si>
  <si>
    <t>雑誌 TOTAL</t>
  </si>
  <si>
    <t>●DVD 広告</t>
  </si>
  <si>
    <t>pa626</t>
  </si>
  <si>
    <t>文友舎</t>
  </si>
  <si>
    <t>DVD4コマ-ヘスティア</t>
  </si>
  <si>
    <t>毎月売</t>
  </si>
  <si>
    <t>EXCITING MAX!SPECIAL</t>
  </si>
  <si>
    <t>DVD袋裏1C+コンテンツ枠</t>
  </si>
  <si>
    <t>12月11日(月)</t>
  </si>
  <si>
    <t>pa627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</si>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</sst>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150000</v>
      </c>
      <c r="E6" s="81">
        <v>173</v>
      </c>
      <c r="F6" s="81">
        <v>74</v>
      </c>
      <c r="G6" s="81">
        <v>186</v>
      </c>
      <c r="H6" s="91">
        <v>62</v>
      </c>
      <c r="I6" s="92">
        <v>0</v>
      </c>
      <c r="J6" s="145">
        <f>H6+I6</f>
        <v>62</v>
      </c>
      <c r="K6" s="82">
        <f>IFERROR(J6/G6,"-")</f>
        <v>0.33333333333333</v>
      </c>
      <c r="L6" s="81">
        <v>13</v>
      </c>
      <c r="M6" s="81">
        <v>10</v>
      </c>
      <c r="N6" s="82">
        <f>IFERROR(L6/J6,"-")</f>
        <v>0.20967741935484</v>
      </c>
      <c r="O6" s="83">
        <f>IFERROR(D6/J6,"-")</f>
        <v>2419.3548387097</v>
      </c>
      <c r="P6" s="84">
        <v>11</v>
      </c>
      <c r="Q6" s="82">
        <f>IFERROR(P6/J6,"-")</f>
        <v>0.17741935483871</v>
      </c>
      <c r="R6" s="200">
        <v>169340</v>
      </c>
      <c r="S6" s="201">
        <f>IFERROR(R6/J6,"-")</f>
        <v>2731.2903225806</v>
      </c>
      <c r="T6" s="201">
        <f>IFERROR(R6/P6,"-")</f>
        <v>15394.545454545</v>
      </c>
      <c r="U6" s="195">
        <f>IFERROR(R6-D6,"-")</f>
        <v>19340</v>
      </c>
      <c r="V6" s="85">
        <f>R6/D6</f>
        <v>1.1289333333333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229</v>
      </c>
      <c r="F7" s="81">
        <v>134</v>
      </c>
      <c r="G7" s="81">
        <v>368</v>
      </c>
      <c r="H7" s="91">
        <v>66</v>
      </c>
      <c r="I7" s="92">
        <v>2</v>
      </c>
      <c r="J7" s="145">
        <f>H7+I7</f>
        <v>68</v>
      </c>
      <c r="K7" s="82">
        <f>IFERROR(J7/G7,"-")</f>
        <v>0.18478260869565</v>
      </c>
      <c r="L7" s="81">
        <v>5</v>
      </c>
      <c r="M7" s="81">
        <v>11</v>
      </c>
      <c r="N7" s="82">
        <f>IFERROR(L7/J7,"-")</f>
        <v>0.073529411764706</v>
      </c>
      <c r="O7" s="83">
        <f>IFERROR(D7/J7,"-")</f>
        <v>1838.2352941176</v>
      </c>
      <c r="P7" s="84">
        <v>2</v>
      </c>
      <c r="Q7" s="82">
        <f>IFERROR(P7/J7,"-")</f>
        <v>0.029411764705882</v>
      </c>
      <c r="R7" s="200">
        <v>61000</v>
      </c>
      <c r="S7" s="201">
        <f>IFERROR(R7/J7,"-")</f>
        <v>897.05882352941</v>
      </c>
      <c r="T7" s="201">
        <f>IFERROR(R7/P7,"-")</f>
        <v>30500</v>
      </c>
      <c r="U7" s="195">
        <f>IFERROR(R7-D7,"-")</f>
        <v>-64000</v>
      </c>
      <c r="V7" s="85">
        <f>R7/D7</f>
        <v>0.488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275000</v>
      </c>
      <c r="E10" s="41">
        <f>SUM(E6:E8)</f>
        <v>402</v>
      </c>
      <c r="F10" s="41">
        <f>SUM(F6:F8)</f>
        <v>208</v>
      </c>
      <c r="G10" s="41">
        <f>SUM(G6:G8)</f>
        <v>554</v>
      </c>
      <c r="H10" s="41">
        <f>SUM(H6:H8)</f>
        <v>128</v>
      </c>
      <c r="I10" s="41">
        <f>SUM(I6:I8)</f>
        <v>2</v>
      </c>
      <c r="J10" s="41">
        <f>SUM(J6:J8)</f>
        <v>130</v>
      </c>
      <c r="K10" s="42">
        <f>IFERROR(J10/G10,"-")</f>
        <v>0.23465703971119</v>
      </c>
      <c r="L10" s="78">
        <f>SUM(L6:L8)</f>
        <v>18</v>
      </c>
      <c r="M10" s="78">
        <f>SUM(M6:M8)</f>
        <v>21</v>
      </c>
      <c r="N10" s="42">
        <f>IFERROR(L10/J10,"-")</f>
        <v>0.13846153846154</v>
      </c>
      <c r="O10" s="43">
        <f>IFERROR(D10/J10,"-")</f>
        <v>2115.3846153846</v>
      </c>
      <c r="P10" s="44">
        <f>SUM(P6:P8)</f>
        <v>13</v>
      </c>
      <c r="Q10" s="42">
        <f>IFERROR(P10/J10,"-")</f>
        <v>0.1</v>
      </c>
      <c r="R10" s="45">
        <f>SUM(R6:R8)</f>
        <v>230340</v>
      </c>
      <c r="S10" s="45">
        <f>IFERROR(R10/J10,"-")</f>
        <v>1771.8461538462</v>
      </c>
      <c r="T10" s="45">
        <f>IFERROR(R10/P10,"-")</f>
        <v>17718.461538462</v>
      </c>
      <c r="U10" s="46">
        <f>SUM(U6:U8)</f>
        <v>-44660</v>
      </c>
      <c r="V10" s="47">
        <f>IFERROR(R10/D10,"-")</f>
        <v>0.8376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1.5778666666667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30</v>
      </c>
      <c r="L6" s="81">
        <v>0</v>
      </c>
      <c r="M6" s="81">
        <v>65</v>
      </c>
      <c r="N6" s="91">
        <v>11</v>
      </c>
      <c r="O6" s="92">
        <v>0</v>
      </c>
      <c r="P6" s="93">
        <f>N6+O6</f>
        <v>11</v>
      </c>
      <c r="Q6" s="82">
        <f>IFERROR(P6/M6,"-")</f>
        <v>0.16923076923077</v>
      </c>
      <c r="R6" s="81">
        <v>1</v>
      </c>
      <c r="S6" s="81">
        <v>4</v>
      </c>
      <c r="T6" s="82">
        <f>IFERROR(S6/(O6+P6),"-")</f>
        <v>0.36363636363636</v>
      </c>
      <c r="U6" s="182">
        <f>IFERROR(J6/SUM(P6:P7),"-")</f>
        <v>2884.6153846154</v>
      </c>
      <c r="V6" s="84">
        <v>3</v>
      </c>
      <c r="W6" s="82">
        <f>IF(P6=0,"-",V6/P6)</f>
        <v>0.27272727272727</v>
      </c>
      <c r="X6" s="186">
        <v>6600</v>
      </c>
      <c r="Y6" s="187">
        <f>IFERROR(X6/P6,"-")</f>
        <v>600</v>
      </c>
      <c r="Z6" s="187">
        <f>IFERROR(X6/V6,"-")</f>
        <v>2200</v>
      </c>
      <c r="AA6" s="188">
        <f>SUM(X6:X7)-SUM(J6:J7)</f>
        <v>43340</v>
      </c>
      <c r="AB6" s="85">
        <f>SUM(X6:X7)/SUM(J6:J7)</f>
        <v>1.5778666666667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1500</v>
      </c>
      <c r="AS6" s="105">
        <v>1</v>
      </c>
      <c r="AT6" s="105"/>
      <c r="AU6" s="105"/>
      <c r="AV6" s="106">
        <v>2</v>
      </c>
      <c r="AW6" s="107">
        <f>IF(P6=0,"",IF(AV6=0,"",(AV6/P6)))</f>
        <v>0.18181818181818</v>
      </c>
      <c r="AX6" s="106">
        <v>1</v>
      </c>
      <c r="AY6" s="108">
        <f>IFERROR(AX6/AV6,"-")</f>
        <v>0.5</v>
      </c>
      <c r="AZ6" s="109">
        <v>600</v>
      </c>
      <c r="BA6" s="110">
        <f>IFERROR(AZ6/AV6,"-")</f>
        <v>300</v>
      </c>
      <c r="BB6" s="111"/>
      <c r="BC6" s="111">
        <v>1</v>
      </c>
      <c r="BD6" s="111"/>
      <c r="BE6" s="112">
        <v>1</v>
      </c>
      <c r="BF6" s="113">
        <f>IF(P6=0,"",IF(BE6=0,"",(BE6/P6)))</f>
        <v>0.090909090909091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0.36363636363636</v>
      </c>
      <c r="BY6" s="128">
        <v>2</v>
      </c>
      <c r="BZ6" s="129">
        <f>IFERROR(BY6/BW6,"-")</f>
        <v>0.5</v>
      </c>
      <c r="CA6" s="130">
        <v>8000</v>
      </c>
      <c r="CB6" s="131">
        <f>IFERROR(CA6/BW6,"-")</f>
        <v>2000</v>
      </c>
      <c r="CC6" s="132">
        <v>2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6600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128</v>
      </c>
      <c r="L7" s="81">
        <v>60</v>
      </c>
      <c r="M7" s="81">
        <v>114</v>
      </c>
      <c r="N7" s="91">
        <v>15</v>
      </c>
      <c r="O7" s="92">
        <v>0</v>
      </c>
      <c r="P7" s="93">
        <f>N7+O7</f>
        <v>15</v>
      </c>
      <c r="Q7" s="82">
        <f>IFERROR(P7/M7,"-")</f>
        <v>0.13157894736842</v>
      </c>
      <c r="R7" s="81">
        <v>8</v>
      </c>
      <c r="S7" s="81">
        <v>2</v>
      </c>
      <c r="T7" s="82">
        <f>IFERROR(S7/(O7+P7),"-")</f>
        <v>0.13333333333333</v>
      </c>
      <c r="U7" s="182"/>
      <c r="V7" s="84">
        <v>4</v>
      </c>
      <c r="W7" s="82">
        <f>IF(P7=0,"-",V7/P7)</f>
        <v>0.26666666666667</v>
      </c>
      <c r="X7" s="186">
        <v>111740</v>
      </c>
      <c r="Y7" s="187">
        <f>IFERROR(X7/P7,"-")</f>
        <v>7449.3333333333</v>
      </c>
      <c r="Z7" s="187">
        <f>IFERROR(X7/V7,"-")</f>
        <v>27935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0.066666666666667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0.66666666666667</v>
      </c>
      <c r="BP7" s="121">
        <v>4</v>
      </c>
      <c r="BQ7" s="122">
        <f>IFERROR(BP7/BN7,"-")</f>
        <v>0.4</v>
      </c>
      <c r="BR7" s="123">
        <v>110740</v>
      </c>
      <c r="BS7" s="124">
        <f>IFERROR(BR7/BN7,"-")</f>
        <v>11074</v>
      </c>
      <c r="BT7" s="125"/>
      <c r="BU7" s="125"/>
      <c r="BV7" s="125">
        <v>4</v>
      </c>
      <c r="BW7" s="126">
        <v>3</v>
      </c>
      <c r="BX7" s="127">
        <f>IF(P7=0,"",IF(BW7=0,"",(BW7/P7)))</f>
        <v>0.2</v>
      </c>
      <c r="BY7" s="128">
        <v>1</v>
      </c>
      <c r="BZ7" s="129">
        <f>IFERROR(BY7/BW7,"-")</f>
        <v>0.33333333333333</v>
      </c>
      <c r="CA7" s="130">
        <v>15000</v>
      </c>
      <c r="CB7" s="131">
        <f>IFERROR(CA7/BW7,"-")</f>
        <v>5000</v>
      </c>
      <c r="CC7" s="132"/>
      <c r="CD7" s="132">
        <v>1</v>
      </c>
      <c r="CE7" s="132"/>
      <c r="CF7" s="133">
        <v>1</v>
      </c>
      <c r="CG7" s="134">
        <f>IF(P7=0,"",IF(CF7=0,"",(CF7/P7)))</f>
        <v>0.066666666666667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111740</v>
      </c>
      <c r="CQ7" s="141">
        <v>50000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0.68</v>
      </c>
      <c r="B8" s="203" t="s">
        <v>70</v>
      </c>
      <c r="C8" s="203" t="s">
        <v>62</v>
      </c>
      <c r="D8" s="203" t="s">
        <v>63</v>
      </c>
      <c r="E8" s="203"/>
      <c r="F8" s="203" t="s">
        <v>71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0</v>
      </c>
      <c r="L8" s="81">
        <v>0</v>
      </c>
      <c r="M8" s="81">
        <v>0</v>
      </c>
      <c r="N8" s="91">
        <v>33</v>
      </c>
      <c r="O8" s="92">
        <v>0</v>
      </c>
      <c r="P8" s="93">
        <f>N8+O8</f>
        <v>33</v>
      </c>
      <c r="Q8" s="82" t="str">
        <f>IFERROR(P8/M8,"-")</f>
        <v>-</v>
      </c>
      <c r="R8" s="81">
        <v>4</v>
      </c>
      <c r="S8" s="81">
        <v>4</v>
      </c>
      <c r="T8" s="82">
        <f>IFERROR(S8/(O8+P8),"-")</f>
        <v>0.12121212121212</v>
      </c>
      <c r="U8" s="182">
        <f>IFERROR(J8/SUM(P8:P9),"-")</f>
        <v>2083.3333333333</v>
      </c>
      <c r="V8" s="84">
        <v>4</v>
      </c>
      <c r="W8" s="82">
        <f>IF(P8=0,"-",V8/P8)</f>
        <v>0.12121212121212</v>
      </c>
      <c r="X8" s="186">
        <v>51000</v>
      </c>
      <c r="Y8" s="187">
        <f>IFERROR(X8/P8,"-")</f>
        <v>1545.4545454545</v>
      </c>
      <c r="Z8" s="187">
        <f>IFERROR(X8/V8,"-")</f>
        <v>12750</v>
      </c>
      <c r="AA8" s="188">
        <f>SUM(X8:X9)-SUM(J8:J9)</f>
        <v>-24000</v>
      </c>
      <c r="AB8" s="85">
        <f>SUM(X8:X9)/SUM(J8:J9)</f>
        <v>0.68</v>
      </c>
      <c r="AC8" s="79"/>
      <c r="AD8" s="94">
        <v>3</v>
      </c>
      <c r="AE8" s="95">
        <f>IF(P8=0,"",IF(AD8=0,"",(AD8/P8)))</f>
        <v>0.090909090909091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0.060606060606061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0.12121212121212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6</v>
      </c>
      <c r="BO8" s="120">
        <f>IF(P8=0,"",IF(BN8=0,"",(BN8/P8)))</f>
        <v>0.18181818181818</v>
      </c>
      <c r="BP8" s="121">
        <v>2</v>
      </c>
      <c r="BQ8" s="122">
        <f>IFERROR(BP8/BN8,"-")</f>
        <v>0.33333333333333</v>
      </c>
      <c r="BR8" s="123">
        <v>21000</v>
      </c>
      <c r="BS8" s="124">
        <f>IFERROR(BR8/BN8,"-")</f>
        <v>3500</v>
      </c>
      <c r="BT8" s="125">
        <v>1</v>
      </c>
      <c r="BU8" s="125"/>
      <c r="BV8" s="125">
        <v>1</v>
      </c>
      <c r="BW8" s="126">
        <v>5</v>
      </c>
      <c r="BX8" s="127">
        <f>IF(P8=0,"",IF(BW8=0,"",(BW8/P8)))</f>
        <v>0.15151515151515</v>
      </c>
      <c r="BY8" s="128">
        <v>1</v>
      </c>
      <c r="BZ8" s="129">
        <f>IFERROR(BY8/BW8,"-")</f>
        <v>0.2</v>
      </c>
      <c r="CA8" s="130">
        <v>10000</v>
      </c>
      <c r="CB8" s="131">
        <f>IFERROR(CA8/BW8,"-")</f>
        <v>2000</v>
      </c>
      <c r="CC8" s="132"/>
      <c r="CD8" s="132">
        <v>1</v>
      </c>
      <c r="CE8" s="132"/>
      <c r="CF8" s="133">
        <v>2</v>
      </c>
      <c r="CG8" s="134">
        <f>IF(P8=0,"",IF(CF8=0,"",(CF8/P8)))</f>
        <v>0.060606060606061</v>
      </c>
      <c r="CH8" s="135">
        <v>1</v>
      </c>
      <c r="CI8" s="136">
        <f>IFERROR(CH8/CF8,"-")</f>
        <v>0.5</v>
      </c>
      <c r="CJ8" s="137">
        <v>20000</v>
      </c>
      <c r="CK8" s="138">
        <f>IFERROR(CJ8/CF8,"-")</f>
        <v>10000</v>
      </c>
      <c r="CL8" s="139"/>
      <c r="CM8" s="139"/>
      <c r="CN8" s="139">
        <v>1</v>
      </c>
      <c r="CO8" s="140">
        <v>4</v>
      </c>
      <c r="CP8" s="141">
        <v>51000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15</v>
      </c>
      <c r="L9" s="81">
        <v>14</v>
      </c>
      <c r="M9" s="81">
        <v>7</v>
      </c>
      <c r="N9" s="91">
        <v>3</v>
      </c>
      <c r="O9" s="92">
        <v>0</v>
      </c>
      <c r="P9" s="93">
        <f>N9+O9</f>
        <v>3</v>
      </c>
      <c r="Q9" s="82">
        <f>IFERROR(P9/M9,"-")</f>
        <v>0.42857142857143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0.33333333333333</v>
      </c>
      <c r="BY9" s="128">
        <v>1</v>
      </c>
      <c r="BZ9" s="129">
        <f>IFERROR(BY9/BW9,"-")</f>
        <v>1</v>
      </c>
      <c r="CA9" s="130">
        <v>13000</v>
      </c>
      <c r="CB9" s="131">
        <f>IFERROR(CA9/BW9,"-")</f>
        <v>13000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>
        <v>13000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1.1289333333333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150000</v>
      </c>
      <c r="K12" s="41">
        <f>SUM(K6:K11)</f>
        <v>173</v>
      </c>
      <c r="L12" s="41">
        <f>SUM(L6:L11)</f>
        <v>74</v>
      </c>
      <c r="M12" s="41">
        <f>SUM(M6:M11)</f>
        <v>186</v>
      </c>
      <c r="N12" s="41">
        <f>SUM(N6:N11)</f>
        <v>62</v>
      </c>
      <c r="O12" s="41">
        <f>SUM(O6:O11)</f>
        <v>0</v>
      </c>
      <c r="P12" s="41">
        <f>SUM(P6:P11)</f>
        <v>62</v>
      </c>
      <c r="Q12" s="42">
        <f>IFERROR(P12/M12,"-")</f>
        <v>0.33333333333333</v>
      </c>
      <c r="R12" s="78">
        <f>SUM(R6:R11)</f>
        <v>13</v>
      </c>
      <c r="S12" s="78">
        <f>SUM(S6:S11)</f>
        <v>10</v>
      </c>
      <c r="T12" s="42">
        <f>IFERROR(R12/P12,"-")</f>
        <v>0.20967741935484</v>
      </c>
      <c r="U12" s="184">
        <f>IFERROR(J12/P12,"-")</f>
        <v>2419.3548387097</v>
      </c>
      <c r="V12" s="44">
        <f>SUM(V6:V11)</f>
        <v>11</v>
      </c>
      <c r="W12" s="42">
        <f>IFERROR(V12/P12,"-")</f>
        <v>0.17741935483871</v>
      </c>
      <c r="X12" s="190">
        <f>SUM(X6:X11)</f>
        <v>169340</v>
      </c>
      <c r="Y12" s="190">
        <f>IFERROR(X12/P12,"-")</f>
        <v>2731.2903225806</v>
      </c>
      <c r="Z12" s="190">
        <f>IFERROR(X12/V12,"-")</f>
        <v>15394.545454545</v>
      </c>
      <c r="AA12" s="190">
        <f>X12-J12</f>
        <v>19340</v>
      </c>
      <c r="AB12" s="47">
        <f>X12/J12</f>
        <v>1.1289333333333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0.488</v>
      </c>
      <c r="B6" s="203" t="s">
        <v>78</v>
      </c>
      <c r="C6" s="203" t="s">
        <v>79</v>
      </c>
      <c r="D6" s="203" t="s">
        <v>80</v>
      </c>
      <c r="E6" s="203" t="s">
        <v>81</v>
      </c>
      <c r="F6" s="203" t="s">
        <v>64</v>
      </c>
      <c r="G6" s="203" t="s">
        <v>82</v>
      </c>
      <c r="H6" s="90" t="s">
        <v>83</v>
      </c>
      <c r="I6" s="90" t="s">
        <v>84</v>
      </c>
      <c r="J6" s="188">
        <v>125000</v>
      </c>
      <c r="K6" s="81">
        <v>40</v>
      </c>
      <c r="L6" s="81">
        <v>0</v>
      </c>
      <c r="M6" s="81">
        <v>256</v>
      </c>
      <c r="N6" s="91">
        <v>16</v>
      </c>
      <c r="O6" s="92">
        <v>1</v>
      </c>
      <c r="P6" s="93">
        <f>N6+O6</f>
        <v>17</v>
      </c>
      <c r="Q6" s="82">
        <f>IFERROR(P6/M6,"-")</f>
        <v>0.06640625</v>
      </c>
      <c r="R6" s="81">
        <v>0</v>
      </c>
      <c r="S6" s="81">
        <v>4</v>
      </c>
      <c r="T6" s="82">
        <f>IFERROR(S6/(O6+P6),"-")</f>
        <v>0.22222222222222</v>
      </c>
      <c r="U6" s="182">
        <f>IFERROR(J6/SUM(P6:P7),"-")</f>
        <v>1838.2352941176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-64000</v>
      </c>
      <c r="AB6" s="85">
        <f>SUM(X6:X7)/SUM(J6:J7)</f>
        <v>0.488</v>
      </c>
      <c r="AC6" s="79"/>
      <c r="AD6" s="94">
        <v>1</v>
      </c>
      <c r="AE6" s="95">
        <f>IF(P6=0,"",IF(AD6=0,"",(AD6/P6)))</f>
        <v>0.058823529411765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9</v>
      </c>
      <c r="AN6" s="101">
        <f>IF(P6=0,"",IF(AM6=0,"",(AM6/P6)))</f>
        <v>0.52941176470588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0.11764705882353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0.17647058823529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0.11764705882353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189</v>
      </c>
      <c r="L7" s="81">
        <v>134</v>
      </c>
      <c r="M7" s="81">
        <v>112</v>
      </c>
      <c r="N7" s="91">
        <v>50</v>
      </c>
      <c r="O7" s="92">
        <v>1</v>
      </c>
      <c r="P7" s="93">
        <f>N7+O7</f>
        <v>51</v>
      </c>
      <c r="Q7" s="82">
        <f>IFERROR(P7/M7,"-")</f>
        <v>0.45535714285714</v>
      </c>
      <c r="R7" s="81">
        <v>5</v>
      </c>
      <c r="S7" s="81">
        <v>7</v>
      </c>
      <c r="T7" s="82">
        <f>IFERROR(S7/(O7+P7),"-")</f>
        <v>0.13461538461538</v>
      </c>
      <c r="U7" s="182"/>
      <c r="V7" s="84">
        <v>2</v>
      </c>
      <c r="W7" s="82">
        <f>IF(P7=0,"-",V7/P7)</f>
        <v>0.03921568627451</v>
      </c>
      <c r="X7" s="186">
        <v>61000</v>
      </c>
      <c r="Y7" s="187">
        <f>IFERROR(X7/P7,"-")</f>
        <v>1196.0784313725</v>
      </c>
      <c r="Z7" s="187">
        <f>IFERROR(X7/V7,"-")</f>
        <v>30500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16</v>
      </c>
      <c r="AN7" s="101">
        <f>IF(P7=0,"",IF(AM7=0,"",(AM7/P7)))</f>
        <v>0.31372549019608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0.07843137254902</v>
      </c>
      <c r="AX7" s="106">
        <v>1</v>
      </c>
      <c r="AY7" s="108">
        <f>IFERROR(AX7/AV7,"-")</f>
        <v>0.25</v>
      </c>
      <c r="AZ7" s="109">
        <v>35000</v>
      </c>
      <c r="BA7" s="110">
        <f>IFERROR(AZ7/AV7,"-")</f>
        <v>8750</v>
      </c>
      <c r="BB7" s="111"/>
      <c r="BC7" s="111"/>
      <c r="BD7" s="111">
        <v>1</v>
      </c>
      <c r="BE7" s="112">
        <v>13</v>
      </c>
      <c r="BF7" s="113">
        <f>IF(P7=0,"",IF(BE7=0,"",(BE7/P7)))</f>
        <v>0.25490196078431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12</v>
      </c>
      <c r="BO7" s="120">
        <f>IF(P7=0,"",IF(BN7=0,"",(BN7/P7)))</f>
        <v>0.23529411764706</v>
      </c>
      <c r="BP7" s="121">
        <v>1</v>
      </c>
      <c r="BQ7" s="122">
        <f>IFERROR(BP7/BN7,"-")</f>
        <v>0.083333333333333</v>
      </c>
      <c r="BR7" s="123">
        <v>26000</v>
      </c>
      <c r="BS7" s="124">
        <f>IFERROR(BR7/BN7,"-")</f>
        <v>2166.6666666667</v>
      </c>
      <c r="BT7" s="125"/>
      <c r="BU7" s="125"/>
      <c r="BV7" s="125">
        <v>1</v>
      </c>
      <c r="BW7" s="126">
        <v>4</v>
      </c>
      <c r="BX7" s="127">
        <f>IF(P7=0,"",IF(BW7=0,"",(BW7/P7)))</f>
        <v>0.07843137254902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0.03921568627451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61000</v>
      </c>
      <c r="CQ7" s="141">
        <v>35000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0.488</v>
      </c>
      <c r="B10" s="39"/>
      <c r="C10" s="39"/>
      <c r="D10" s="39"/>
      <c r="E10" s="39"/>
      <c r="F10" s="39"/>
      <c r="G10" s="40" t="s">
        <v>86</v>
      </c>
      <c r="H10" s="40"/>
      <c r="I10" s="40"/>
      <c r="J10" s="190">
        <f>SUM(J6:J9)</f>
        <v>125000</v>
      </c>
      <c r="K10" s="41">
        <f>SUM(K6:K9)</f>
        <v>229</v>
      </c>
      <c r="L10" s="41">
        <f>SUM(L6:L9)</f>
        <v>134</v>
      </c>
      <c r="M10" s="41">
        <f>SUM(M6:M9)</f>
        <v>368</v>
      </c>
      <c r="N10" s="41">
        <f>SUM(N6:N9)</f>
        <v>66</v>
      </c>
      <c r="O10" s="41">
        <f>SUM(O6:O9)</f>
        <v>2</v>
      </c>
      <c r="P10" s="41">
        <f>SUM(P6:P9)</f>
        <v>68</v>
      </c>
      <c r="Q10" s="42">
        <f>IFERROR(P10/M10,"-")</f>
        <v>0.18478260869565</v>
      </c>
      <c r="R10" s="78">
        <f>SUM(R6:R9)</f>
        <v>5</v>
      </c>
      <c r="S10" s="78">
        <f>SUM(S6:S9)</f>
        <v>11</v>
      </c>
      <c r="T10" s="42">
        <f>IFERROR(R10/P10,"-")</f>
        <v>0.073529411764706</v>
      </c>
      <c r="U10" s="184">
        <f>IFERROR(J10/P10,"-")</f>
        <v>1838.2352941176</v>
      </c>
      <c r="V10" s="44">
        <f>SUM(V6:V9)</f>
        <v>2</v>
      </c>
      <c r="W10" s="42">
        <f>IFERROR(V10/P10,"-")</f>
        <v>0.029411764705882</v>
      </c>
      <c r="X10" s="190">
        <f>SUM(X6:X9)</f>
        <v>61000</v>
      </c>
      <c r="Y10" s="190">
        <f>IFERROR(X10/P10,"-")</f>
        <v>897.05882352941</v>
      </c>
      <c r="Z10" s="190">
        <f>IFERROR(X10/V10,"-")</f>
        <v>30500</v>
      </c>
      <c r="AA10" s="190">
        <f>X10-J10</f>
        <v>-64000</v>
      </c>
      <c r="AB10" s="47">
        <f>X10/J10</f>
        <v>0.488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