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<sst xmlns="http://schemas.openxmlformats.org/spreadsheetml/2006/main" uniqueCount="93">
  <si>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</si>
  <si>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</si>
  <si>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</si>
  <si>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</si>
  <si>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</si>
  <si>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</si>
  <si>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</si>
  <si>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</si>
  <si>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</si>
  <si>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</si>
  <si>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</si>
  <si>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</si>
  <si>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</si>
  <si>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</si>
  <si>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</si>
  <si>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</si>
  <si>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</si>
  <si>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</si>
  <si>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</si>
  <si>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</si>
  <si>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</si>
  <si>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</si>
  <si>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</si>
  <si>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</si>
  <si>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</si>
  <si>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10月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</si>
  <si>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</si>
  <si>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</si>
  <si>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</si>
  <si>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</si>
  <si>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</si>
  <si>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</si>
  <si>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</si>
  <si>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</si>
  <si>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</si>
  <si>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</si>
  <si>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</si>
  <si>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</si>
  <si>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</si>
  <si>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</si>
  <si>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</si>
  <si>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</si>
  <si>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</si>
  <si>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</si>
  <si>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</si>
  <si>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</si>
  <si>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</si>
  <si>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</si>
  <si>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</si>
  <si>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</si>
  <si>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</si>
  <si>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</si>
  <si>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</si>
  <si>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</si>
  <si>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</si>
  <si>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</si>
  <si>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</si>
  <si>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</si>
  <si>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</si>
  <si>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</si>
  <si>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</si>
  <si>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ln_adn030</t>
  </si>
  <si>
    <t>大洋図書</t>
  </si>
  <si>
    <t>1P記事_求む！LINE版_ヘスティア</t>
  </si>
  <si>
    <t>line</t>
  </si>
  <si>
    <t>臨時増刊ラヴァーズ</t>
  </si>
  <si>
    <t>表4</t>
  </si>
  <si>
    <t>10月23日(月)</t>
  </si>
  <si>
    <t>ad839</t>
  </si>
  <si>
    <t>空電</t>
  </si>
  <si>
    <t>ln_adn032</t>
  </si>
  <si>
    <t>徳間書店</t>
  </si>
  <si>
    <t>DVD漫画きよし_袋裏用セリフアレンジ_LINE版</t>
  </si>
  <si>
    <t>アサヒ芸能.2W火</t>
  </si>
  <si>
    <t>DVD袋裏4C</t>
  </si>
  <si>
    <t>10月24日(火)</t>
  </si>
  <si>
    <t>ad841</t>
  </si>
  <si>
    <t>ln_adn031</t>
  </si>
  <si>
    <t>日本ジャーナル出版</t>
  </si>
  <si>
    <t>週刊実話増刊「実話ザ・タブー」</t>
  </si>
  <si>
    <t>10月25日(水)</t>
  </si>
  <si>
    <t>ad840</t>
  </si>
  <si>
    <t>雑誌 TOTAL</t>
  </si>
  <si>
    <t>●DVD 広告</t>
  </si>
  <si>
    <t>ln_adn029</t>
  </si>
  <si>
    <t>文友舎</t>
  </si>
  <si>
    <t>DVD漫画きよし(LINE版)</t>
  </si>
  <si>
    <t>毎月売</t>
  </si>
  <si>
    <t>EXCITING MAX!SPECIAL</t>
  </si>
  <si>
    <t>DVD袋裏1C+コンテンツ枠</t>
  </si>
  <si>
    <t>10月11日(水)</t>
  </si>
  <si>
    <t>ad838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</si>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</sst>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215000</v>
      </c>
      <c r="E6" s="81">
        <v>96</v>
      </c>
      <c r="F6" s="81">
        <v>43</v>
      </c>
      <c r="G6" s="81">
        <v>11</v>
      </c>
      <c r="H6" s="91">
        <v>62</v>
      </c>
      <c r="I6" s="92">
        <v>1</v>
      </c>
      <c r="J6" s="145">
        <f>H6+I6</f>
        <v>63</v>
      </c>
      <c r="K6" s="82">
        <f>IFERROR(J6/G6,"-")</f>
        <v>5.7272727272727</v>
      </c>
      <c r="L6" s="81">
        <v>34</v>
      </c>
      <c r="M6" s="81">
        <v>4</v>
      </c>
      <c r="N6" s="82">
        <f>IFERROR(L6/J6,"-")</f>
        <v>0.53968253968254</v>
      </c>
      <c r="O6" s="83">
        <f>IFERROR(D6/J6,"-")</f>
        <v>3412.6984126984</v>
      </c>
      <c r="P6" s="84">
        <v>1</v>
      </c>
      <c r="Q6" s="82">
        <f>IFERROR(P6/J6,"-")</f>
        <v>0.015873015873016</v>
      </c>
      <c r="R6" s="200">
        <v>6000</v>
      </c>
      <c r="S6" s="201">
        <f>IFERROR(R6/J6,"-")</f>
        <v>95.238095238095</v>
      </c>
      <c r="T6" s="201">
        <f>IFERROR(R6/P6,"-")</f>
        <v>6000</v>
      </c>
      <c r="U6" s="195">
        <f>IFERROR(R6-D6,"-")</f>
        <v>-209000</v>
      </c>
      <c r="V6" s="85">
        <f>R6/D6</f>
        <v>0.027906976744186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135</v>
      </c>
      <c r="F7" s="81">
        <v>99</v>
      </c>
      <c r="G7" s="81">
        <v>143</v>
      </c>
      <c r="H7" s="91">
        <v>77</v>
      </c>
      <c r="I7" s="92">
        <v>6</v>
      </c>
      <c r="J7" s="145">
        <f>H7+I7</f>
        <v>83</v>
      </c>
      <c r="K7" s="82">
        <f>IFERROR(J7/G7,"-")</f>
        <v>0.58041958041958</v>
      </c>
      <c r="L7" s="81">
        <v>32</v>
      </c>
      <c r="M7" s="81">
        <v>6</v>
      </c>
      <c r="N7" s="82">
        <f>IFERROR(L7/J7,"-")</f>
        <v>0.3855421686747</v>
      </c>
      <c r="O7" s="83">
        <f>IFERROR(D7/J7,"-")</f>
        <v>1506.0240963855</v>
      </c>
      <c r="P7" s="84">
        <v>2</v>
      </c>
      <c r="Q7" s="82">
        <f>IFERROR(P7/J7,"-")</f>
        <v>0.024096385542169</v>
      </c>
      <c r="R7" s="200">
        <v>163000</v>
      </c>
      <c r="S7" s="201">
        <f>IFERROR(R7/J7,"-")</f>
        <v>1963.8554216867</v>
      </c>
      <c r="T7" s="201">
        <f>IFERROR(R7/P7,"-")</f>
        <v>81500</v>
      </c>
      <c r="U7" s="195">
        <f>IFERROR(R7-D7,"-")</f>
        <v>38000</v>
      </c>
      <c r="V7" s="85">
        <f>R7/D7</f>
        <v>1.304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340000</v>
      </c>
      <c r="E10" s="41">
        <f>SUM(E6:E8)</f>
        <v>231</v>
      </c>
      <c r="F10" s="41">
        <f>SUM(F6:F8)</f>
        <v>142</v>
      </c>
      <c r="G10" s="41">
        <f>SUM(G6:G8)</f>
        <v>154</v>
      </c>
      <c r="H10" s="41">
        <f>SUM(H6:H8)</f>
        <v>139</v>
      </c>
      <c r="I10" s="41">
        <f>SUM(I6:I8)</f>
        <v>7</v>
      </c>
      <c r="J10" s="41">
        <f>SUM(J6:J8)</f>
        <v>146</v>
      </c>
      <c r="K10" s="42">
        <f>IFERROR(J10/G10,"-")</f>
        <v>0.94805194805195</v>
      </c>
      <c r="L10" s="78">
        <f>SUM(L6:L8)</f>
        <v>66</v>
      </c>
      <c r="M10" s="78">
        <f>SUM(M6:M8)</f>
        <v>10</v>
      </c>
      <c r="N10" s="42">
        <f>IFERROR(L10/J10,"-")</f>
        <v>0.45205479452055</v>
      </c>
      <c r="O10" s="43">
        <f>IFERROR(D10/J10,"-")</f>
        <v>2328.7671232877</v>
      </c>
      <c r="P10" s="44">
        <f>SUM(P6:P8)</f>
        <v>3</v>
      </c>
      <c r="Q10" s="42">
        <f>IFERROR(P10/J10,"-")</f>
        <v>0.020547945205479</v>
      </c>
      <c r="R10" s="45">
        <f>SUM(R6:R8)</f>
        <v>169000</v>
      </c>
      <c r="S10" s="45">
        <f>IFERROR(R10/J10,"-")</f>
        <v>1157.5342465753</v>
      </c>
      <c r="T10" s="45">
        <f>IFERROR(R10/P10,"-")</f>
        <v>56333.333333333</v>
      </c>
      <c r="U10" s="46">
        <f>SUM(U6:U8)</f>
        <v>-171000</v>
      </c>
      <c r="V10" s="47">
        <f>IFERROR(R10/D10,"-")</f>
        <v>0.49705882352941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0</v>
      </c>
      <c r="L6" s="81">
        <v>0</v>
      </c>
      <c r="M6" s="81">
        <v>0</v>
      </c>
      <c r="N6" s="91">
        <v>14</v>
      </c>
      <c r="O6" s="92">
        <v>0</v>
      </c>
      <c r="P6" s="93">
        <f>N6+O6</f>
        <v>14</v>
      </c>
      <c r="Q6" s="82" t="str">
        <f>IFERROR(P6/M6,"-")</f>
        <v>-</v>
      </c>
      <c r="R6" s="81">
        <v>10</v>
      </c>
      <c r="S6" s="81">
        <v>1</v>
      </c>
      <c r="T6" s="82">
        <f>IFERROR(S6/(O6+P6),"-")</f>
        <v>0.071428571428571</v>
      </c>
      <c r="U6" s="182">
        <f>IFERROR(J6/SUM(P6:P7),"-")</f>
        <v>3823.5294117647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-65000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0.28571428571429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0.071428571428571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0.21428571428571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0.21428571428571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0.071428571428571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15</v>
      </c>
      <c r="L7" s="81">
        <v>11</v>
      </c>
      <c r="M7" s="81">
        <v>4</v>
      </c>
      <c r="N7" s="91">
        <v>3</v>
      </c>
      <c r="O7" s="92">
        <v>0</v>
      </c>
      <c r="P7" s="93">
        <f>N7+O7</f>
        <v>3</v>
      </c>
      <c r="Q7" s="82">
        <f>IFERROR(P7/M7,"-")</f>
        <v>0.75</v>
      </c>
      <c r="R7" s="81">
        <v>3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0.66666666666667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0.33333333333333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0.08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0</v>
      </c>
      <c r="L8" s="81">
        <v>0</v>
      </c>
      <c r="M8" s="81">
        <v>0</v>
      </c>
      <c r="N8" s="91">
        <v>36</v>
      </c>
      <c r="O8" s="92">
        <v>1</v>
      </c>
      <c r="P8" s="93">
        <f>N8+O8</f>
        <v>37</v>
      </c>
      <c r="Q8" s="82" t="str">
        <f>IFERROR(P8/M8,"-")</f>
        <v>-</v>
      </c>
      <c r="R8" s="81">
        <v>17</v>
      </c>
      <c r="S8" s="81">
        <v>3</v>
      </c>
      <c r="T8" s="82">
        <f>IFERROR(S8/(O8+P8),"-")</f>
        <v>0.078947368421053</v>
      </c>
      <c r="U8" s="182">
        <f>IFERROR(J8/SUM(P8:P9),"-")</f>
        <v>1923.0769230769</v>
      </c>
      <c r="V8" s="84">
        <v>1</v>
      </c>
      <c r="W8" s="82">
        <f>IF(P8=0,"-",V8/P8)</f>
        <v>0.027027027027027</v>
      </c>
      <c r="X8" s="186">
        <v>6000</v>
      </c>
      <c r="Y8" s="187">
        <f>IFERROR(X8/P8,"-")</f>
        <v>162.16216216216</v>
      </c>
      <c r="Z8" s="187">
        <f>IFERROR(X8/V8,"-")</f>
        <v>6000</v>
      </c>
      <c r="AA8" s="188">
        <f>SUM(X8:X9)-SUM(J8:J9)</f>
        <v>-69000</v>
      </c>
      <c r="AB8" s="85">
        <f>SUM(X8:X9)/SUM(J8:J9)</f>
        <v>0.08</v>
      </c>
      <c r="AC8" s="79"/>
      <c r="AD8" s="94">
        <v>3</v>
      </c>
      <c r="AE8" s="95">
        <f>IF(P8=0,"",IF(AD8=0,"",(AD8/P8)))</f>
        <v>0.081081081081081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13</v>
      </c>
      <c r="AN8" s="101">
        <f>IF(P8=0,"",IF(AM8=0,"",(AM8/P8)))</f>
        <v>0.35135135135135</v>
      </c>
      <c r="AO8" s="100">
        <v>1</v>
      </c>
      <c r="AP8" s="102">
        <f>IFERROR(AP8/AM8,"-")</f>
        <v>0</v>
      </c>
      <c r="AQ8" s="103">
        <v>6000</v>
      </c>
      <c r="AR8" s="104">
        <f>IFERROR(AQ8/AM8,"-")</f>
        <v>461.53846153846</v>
      </c>
      <c r="AS8" s="105"/>
      <c r="AT8" s="105">
        <v>1</v>
      </c>
      <c r="AU8" s="105"/>
      <c r="AV8" s="106">
        <v>4</v>
      </c>
      <c r="AW8" s="107">
        <f>IF(P8=0,"",IF(AV8=0,"",(AV8/P8)))</f>
        <v>0.10810810810811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0.10810810810811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9</v>
      </c>
      <c r="BO8" s="120">
        <f>IF(P8=0,"",IF(BN8=0,"",(BN8/P8)))</f>
        <v>0.24324324324324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0.081081081081081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0.027027027027027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1</v>
      </c>
      <c r="CP8" s="141">
        <v>6000</v>
      </c>
      <c r="CQ8" s="141">
        <v>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30</v>
      </c>
      <c r="L9" s="81">
        <v>22</v>
      </c>
      <c r="M9" s="81">
        <v>6</v>
      </c>
      <c r="N9" s="91">
        <v>2</v>
      </c>
      <c r="O9" s="92">
        <v>0</v>
      </c>
      <c r="P9" s="93">
        <f>N9+O9</f>
        <v>2</v>
      </c>
      <c r="Q9" s="82">
        <f>IFERROR(P9/M9,"-")</f>
        <v>0.33333333333333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</v>
      </c>
      <c r="B10" s="203" t="s">
        <v>77</v>
      </c>
      <c r="C10" s="203" t="s">
        <v>78</v>
      </c>
      <c r="D10" s="203" t="s">
        <v>63</v>
      </c>
      <c r="E10" s="203"/>
      <c r="F10" s="203" t="s">
        <v>64</v>
      </c>
      <c r="G10" s="203" t="s">
        <v>79</v>
      </c>
      <c r="H10" s="90" t="s">
        <v>66</v>
      </c>
      <c r="I10" s="90" t="s">
        <v>80</v>
      </c>
      <c r="J10" s="188">
        <v>75000</v>
      </c>
      <c r="K10" s="81">
        <v>0</v>
      </c>
      <c r="L10" s="81">
        <v>0</v>
      </c>
      <c r="M10" s="81">
        <v>0</v>
      </c>
      <c r="N10" s="91">
        <v>7</v>
      </c>
      <c r="O10" s="92">
        <v>0</v>
      </c>
      <c r="P10" s="93">
        <f>N10+O10</f>
        <v>7</v>
      </c>
      <c r="Q10" s="82" t="str">
        <f>IFERROR(P10/M10,"-")</f>
        <v>-</v>
      </c>
      <c r="R10" s="81">
        <v>4</v>
      </c>
      <c r="S10" s="81">
        <v>0</v>
      </c>
      <c r="T10" s="82">
        <f>IFERROR(S10/(O10+P10),"-")</f>
        <v>0</v>
      </c>
      <c r="U10" s="182">
        <f>IFERROR(J10/SUM(P10:P11),"-")</f>
        <v>10714.285714286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-75000</v>
      </c>
      <c r="AB10" s="85">
        <f>SUM(X10:X11)/SUM(J10:J11)</f>
        <v>0</v>
      </c>
      <c r="AC10" s="79"/>
      <c r="AD10" s="94">
        <v>1</v>
      </c>
      <c r="AE10" s="95">
        <f>IF(P10=0,"",IF(AD10=0,"",(AD10/P10)))</f>
        <v>0.14285714285714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4</v>
      </c>
      <c r="AN10" s="101">
        <f>IF(P10=0,"",IF(AM10=0,"",(AM10/P10)))</f>
        <v>0.57142857142857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0.14285714285714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0.14285714285714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51</v>
      </c>
      <c r="L11" s="81">
        <v>10</v>
      </c>
      <c r="M11" s="81">
        <v>1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0.027906976744186</v>
      </c>
      <c r="B14" s="39"/>
      <c r="C14" s="39"/>
      <c r="D14" s="39"/>
      <c r="E14" s="39"/>
      <c r="F14" s="39"/>
      <c r="G14" s="40" t="s">
        <v>82</v>
      </c>
      <c r="H14" s="40"/>
      <c r="I14" s="40"/>
      <c r="J14" s="190">
        <f>SUM(J6:J13)</f>
        <v>215000</v>
      </c>
      <c r="K14" s="41">
        <f>SUM(K6:K13)</f>
        <v>96</v>
      </c>
      <c r="L14" s="41">
        <f>SUM(L6:L13)</f>
        <v>43</v>
      </c>
      <c r="M14" s="41">
        <f>SUM(M6:M13)</f>
        <v>11</v>
      </c>
      <c r="N14" s="41">
        <f>SUM(N6:N13)</f>
        <v>62</v>
      </c>
      <c r="O14" s="41">
        <f>SUM(O6:O13)</f>
        <v>1</v>
      </c>
      <c r="P14" s="41">
        <f>SUM(P6:P13)</f>
        <v>63</v>
      </c>
      <c r="Q14" s="42">
        <f>IFERROR(P14/M14,"-")</f>
        <v>5.7272727272727</v>
      </c>
      <c r="R14" s="78">
        <f>SUM(R6:R13)</f>
        <v>34</v>
      </c>
      <c r="S14" s="78">
        <f>SUM(S6:S13)</f>
        <v>4</v>
      </c>
      <c r="T14" s="42">
        <f>IFERROR(R14/P14,"-")</f>
        <v>0.53968253968254</v>
      </c>
      <c r="U14" s="184">
        <f>IFERROR(J14/P14,"-")</f>
        <v>3412.6984126984</v>
      </c>
      <c r="V14" s="44">
        <f>SUM(V6:V13)</f>
        <v>1</v>
      </c>
      <c r="W14" s="42">
        <f>IFERROR(V14/P14,"-")</f>
        <v>0.015873015873016</v>
      </c>
      <c r="X14" s="190">
        <f>SUM(X6:X13)</f>
        <v>6000</v>
      </c>
      <c r="Y14" s="190">
        <f>IFERROR(X14/P14,"-")</f>
        <v>95.238095238095</v>
      </c>
      <c r="Z14" s="190">
        <f>IFERROR(X14/V14,"-")</f>
        <v>6000</v>
      </c>
      <c r="AA14" s="190">
        <f>X14-J14</f>
        <v>-209000</v>
      </c>
      <c r="AB14" s="47">
        <f>X14/J14</f>
        <v>0.027906976744186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1.304</v>
      </c>
      <c r="B6" s="203" t="s">
        <v>84</v>
      </c>
      <c r="C6" s="203" t="s">
        <v>85</v>
      </c>
      <c r="D6" s="203" t="s">
        <v>86</v>
      </c>
      <c r="E6" s="203" t="s">
        <v>87</v>
      </c>
      <c r="F6" s="203" t="s">
        <v>64</v>
      </c>
      <c r="G6" s="203" t="s">
        <v>88</v>
      </c>
      <c r="H6" s="90" t="s">
        <v>89</v>
      </c>
      <c r="I6" s="90" t="s">
        <v>90</v>
      </c>
      <c r="J6" s="188">
        <v>125000</v>
      </c>
      <c r="K6" s="81">
        <v>0</v>
      </c>
      <c r="L6" s="81">
        <v>0</v>
      </c>
      <c r="M6" s="81">
        <v>0</v>
      </c>
      <c r="N6" s="91">
        <v>34</v>
      </c>
      <c r="O6" s="92">
        <v>3</v>
      </c>
      <c r="P6" s="93">
        <f>N6+O6</f>
        <v>37</v>
      </c>
      <c r="Q6" s="82" t="str">
        <f>IFERROR(P6/M6,"-")</f>
        <v>-</v>
      </c>
      <c r="R6" s="81">
        <v>14</v>
      </c>
      <c r="S6" s="81">
        <v>0</v>
      </c>
      <c r="T6" s="82">
        <f>IFERROR(S6/(O6+P6),"-")</f>
        <v>0</v>
      </c>
      <c r="U6" s="182">
        <f>IFERROR(J6/SUM(P6:P7),"-")</f>
        <v>1506.0240963855</v>
      </c>
      <c r="V6" s="84">
        <v>1</v>
      </c>
      <c r="W6" s="82">
        <f>IF(P6=0,"-",V6/P6)</f>
        <v>0.027027027027027</v>
      </c>
      <c r="X6" s="186">
        <v>65000</v>
      </c>
      <c r="Y6" s="187">
        <f>IFERROR(X6/P6,"-")</f>
        <v>1756.7567567568</v>
      </c>
      <c r="Z6" s="187">
        <f>IFERROR(X6/V6,"-")</f>
        <v>65000</v>
      </c>
      <c r="AA6" s="188">
        <f>SUM(X6:X7)-SUM(J6:J7)</f>
        <v>38000</v>
      </c>
      <c r="AB6" s="85">
        <f>SUM(X6:X7)/SUM(J6:J7)</f>
        <v>1.304</v>
      </c>
      <c r="AC6" s="79"/>
      <c r="AD6" s="94">
        <v>5</v>
      </c>
      <c r="AE6" s="95">
        <f>IF(P6=0,"",IF(AD6=0,"",(AD6/P6)))</f>
        <v>0.13513513513514</v>
      </c>
      <c r="AF6" s="94">
        <v>1</v>
      </c>
      <c r="AG6" s="96">
        <f>IFERROR(AF6/AD6,"-")</f>
        <v>0.2</v>
      </c>
      <c r="AH6" s="97">
        <v>65000</v>
      </c>
      <c r="AI6" s="98">
        <f>IFERROR(AH6/AD6,"-")</f>
        <v>13000</v>
      </c>
      <c r="AJ6" s="99"/>
      <c r="AK6" s="99"/>
      <c r="AL6" s="99">
        <v>1</v>
      </c>
      <c r="AM6" s="100">
        <v>13</v>
      </c>
      <c r="AN6" s="101">
        <f>IF(P6=0,"",IF(AM6=0,"",(AM6/P6)))</f>
        <v>0.35135135135135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5</v>
      </c>
      <c r="AW6" s="107">
        <f>IF(P6=0,"",IF(AV6=0,"",(AV6/P6)))</f>
        <v>0.13513513513514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0.16216216216216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0.10810810810811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0.10810810810811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65000</v>
      </c>
      <c r="CQ6" s="141">
        <v>65000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135</v>
      </c>
      <c r="L7" s="81">
        <v>99</v>
      </c>
      <c r="M7" s="81">
        <v>143</v>
      </c>
      <c r="N7" s="91">
        <v>43</v>
      </c>
      <c r="O7" s="92">
        <v>3</v>
      </c>
      <c r="P7" s="93">
        <f>N7+O7</f>
        <v>46</v>
      </c>
      <c r="Q7" s="82">
        <f>IFERROR(P7/M7,"-")</f>
        <v>0.32167832167832</v>
      </c>
      <c r="R7" s="81">
        <v>18</v>
      </c>
      <c r="S7" s="81">
        <v>6</v>
      </c>
      <c r="T7" s="82">
        <f>IFERROR(S7/(O7+P7),"-")</f>
        <v>0.12244897959184</v>
      </c>
      <c r="U7" s="182"/>
      <c r="V7" s="84">
        <v>1</v>
      </c>
      <c r="W7" s="82">
        <f>IF(P7=0,"-",V7/P7)</f>
        <v>0.021739130434783</v>
      </c>
      <c r="X7" s="186">
        <v>98000</v>
      </c>
      <c r="Y7" s="187">
        <f>IFERROR(X7/P7,"-")</f>
        <v>2130.4347826087</v>
      </c>
      <c r="Z7" s="187">
        <f>IFERROR(X7/V7,"-")</f>
        <v>98000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14</v>
      </c>
      <c r="AN7" s="101">
        <f>IF(P7=0,"",IF(AM7=0,"",(AM7/P7)))</f>
        <v>0.30434782608696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0.08695652173913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0.08695652173913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14</v>
      </c>
      <c r="BO7" s="120">
        <f>IF(P7=0,"",IF(BN7=0,"",(BN7/P7)))</f>
        <v>0.30434782608696</v>
      </c>
      <c r="BP7" s="121">
        <v>1</v>
      </c>
      <c r="BQ7" s="122">
        <f>IFERROR(BP7/BN7,"-")</f>
        <v>0.071428571428571</v>
      </c>
      <c r="BR7" s="123">
        <v>98000</v>
      </c>
      <c r="BS7" s="124">
        <f>IFERROR(BR7/BN7,"-")</f>
        <v>7000</v>
      </c>
      <c r="BT7" s="125"/>
      <c r="BU7" s="125"/>
      <c r="BV7" s="125">
        <v>1</v>
      </c>
      <c r="BW7" s="126">
        <v>8</v>
      </c>
      <c r="BX7" s="127">
        <f>IF(P7=0,"",IF(BW7=0,"",(BW7/P7)))</f>
        <v>0.17391304347826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0.043478260869565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98000</v>
      </c>
      <c r="CQ7" s="141">
        <v>98000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1.304</v>
      </c>
      <c r="B10" s="39"/>
      <c r="C10" s="39"/>
      <c r="D10" s="39"/>
      <c r="E10" s="39"/>
      <c r="F10" s="39"/>
      <c r="G10" s="40" t="s">
        <v>92</v>
      </c>
      <c r="H10" s="40"/>
      <c r="I10" s="40"/>
      <c r="J10" s="190">
        <f>SUM(J6:J9)</f>
        <v>125000</v>
      </c>
      <c r="K10" s="41">
        <f>SUM(K6:K9)</f>
        <v>135</v>
      </c>
      <c r="L10" s="41">
        <f>SUM(L6:L9)</f>
        <v>99</v>
      </c>
      <c r="M10" s="41">
        <f>SUM(M6:M9)</f>
        <v>143</v>
      </c>
      <c r="N10" s="41">
        <f>SUM(N6:N9)</f>
        <v>77</v>
      </c>
      <c r="O10" s="41">
        <f>SUM(O6:O9)</f>
        <v>6</v>
      </c>
      <c r="P10" s="41">
        <f>SUM(P6:P9)</f>
        <v>83</v>
      </c>
      <c r="Q10" s="42">
        <f>IFERROR(P10/M10,"-")</f>
        <v>0.58041958041958</v>
      </c>
      <c r="R10" s="78">
        <f>SUM(R6:R9)</f>
        <v>32</v>
      </c>
      <c r="S10" s="78">
        <f>SUM(S6:S9)</f>
        <v>6</v>
      </c>
      <c r="T10" s="42">
        <f>IFERROR(R10/P10,"-")</f>
        <v>0.3855421686747</v>
      </c>
      <c r="U10" s="184">
        <f>IFERROR(J10/P10,"-")</f>
        <v>1506.0240963855</v>
      </c>
      <c r="V10" s="44">
        <f>SUM(V6:V9)</f>
        <v>2</v>
      </c>
      <c r="W10" s="42">
        <f>IFERROR(V10/P10,"-")</f>
        <v>0.024096385542169</v>
      </c>
      <c r="X10" s="190">
        <f>SUM(X6:X9)</f>
        <v>163000</v>
      </c>
      <c r="Y10" s="190">
        <f>IFERROR(X10/P10,"-")</f>
        <v>1963.8554216867</v>
      </c>
      <c r="Z10" s="190">
        <f>IFERROR(X10/V10,"-")</f>
        <v>81500</v>
      </c>
      <c r="AA10" s="190">
        <f>X10-J10</f>
        <v>38000</v>
      </c>
      <c r="AB10" s="47">
        <f>X10/J10</f>
        <v>1.304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