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<sst xmlns="http://schemas.openxmlformats.org/spreadsheetml/2006/main" uniqueCount="97">
  <si>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</si>
  <si>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</si>
  <si>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</si>
  <si>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</si>
  <si>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</si>
  <si>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</si>
  <si>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</si>
  <si>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</si>
  <si>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</si>
  <si>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</si>
  <si>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</si>
  <si>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</si>
  <si>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</si>
  <si>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</si>
  <si>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</si>
  <si>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</si>
  <si>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</si>
  <si>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</si>
  <si>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</si>
  <si>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</si>
  <si>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</si>
  <si>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</si>
  <si>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</si>
  <si>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</si>
  <si>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</si>
  <si>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09月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</si>
  <si>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</si>
  <si>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</si>
  <si>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</si>
  <si>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</si>
  <si>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</si>
  <si>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</si>
  <si>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</si>
  <si>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</si>
  <si>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</si>
  <si>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</si>
  <si>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</si>
  <si>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</si>
  <si>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</si>
  <si>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</si>
  <si>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</si>
  <si>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</si>
  <si>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</si>
  <si>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</si>
  <si>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</si>
  <si>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</si>
  <si>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</si>
  <si>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</si>
  <si>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</si>
  <si>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</si>
  <si>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</si>
  <si>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</si>
  <si>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</si>
  <si>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</si>
  <si>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</si>
  <si>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</si>
  <si>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</si>
  <si>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</si>
  <si>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</si>
  <si>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</si>
  <si>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</si>
  <si>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ln_adn026</t>
  </si>
  <si>
    <t>大洋図書</t>
  </si>
  <si>
    <t>2Pスポーツ新聞_v01_ヘスティア(高宮菜々子さん)_LINE版</t>
  </si>
  <si>
    <t>line</t>
  </si>
  <si>
    <t>ナックルズ極ベスト</t>
  </si>
  <si>
    <t>1C2P</t>
  </si>
  <si>
    <t>9月13日(水)</t>
  </si>
  <si>
    <t>ad835</t>
  </si>
  <si>
    <t>空電</t>
  </si>
  <si>
    <t>ln_adn027</t>
  </si>
  <si>
    <t>文友舎</t>
  </si>
  <si>
    <t>5P風俗ヘスティア(高宮菜々子さん)_LINE版</t>
  </si>
  <si>
    <t>EXCITING MAX!HIGH-GRADE</t>
  </si>
  <si>
    <t>1C5P</t>
  </si>
  <si>
    <t>9月28日(木)</t>
  </si>
  <si>
    <t>ad836</t>
  </si>
  <si>
    <t>ln_adn028</t>
  </si>
  <si>
    <t>実話ナックルズ ウルトラ</t>
  </si>
  <si>
    <t>9月29日(金)</t>
  </si>
  <si>
    <t>ad837</t>
  </si>
  <si>
    <t>雑誌 TOTAL</t>
  </si>
  <si>
    <t>●DVD 広告</t>
  </si>
  <si>
    <t>pa620</t>
  </si>
  <si>
    <t>三和出版</t>
  </si>
  <si>
    <t>DVD漫画きよし</t>
  </si>
  <si>
    <t>A4、CVS日版PB</t>
  </si>
  <si>
    <t>lp07</t>
  </si>
  <si>
    <t>人妻日和</t>
  </si>
  <si>
    <t>DVD袋表4C</t>
  </si>
  <si>
    <t>pa621</t>
  </si>
  <si>
    <t>pa622</t>
  </si>
  <si>
    <t>DVD4コマ-ヘスティア</t>
  </si>
  <si>
    <t>A4変形、CVSフル、860円、10万部</t>
  </si>
  <si>
    <t>MEN'S DVD</t>
  </si>
  <si>
    <t>pa623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</si>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</sst>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185000</v>
      </c>
      <c r="E6" s="81">
        <v>184</v>
      </c>
      <c r="F6" s="81">
        <v>47</v>
      </c>
      <c r="G6" s="81">
        <v>34</v>
      </c>
      <c r="H6" s="91">
        <v>46</v>
      </c>
      <c r="I6" s="92">
        <v>2</v>
      </c>
      <c r="J6" s="145">
        <f>H6+I6</f>
        <v>48</v>
      </c>
      <c r="K6" s="82">
        <f>IFERROR(J6/G6,"-")</f>
        <v>1.4117647058824</v>
      </c>
      <c r="L6" s="81">
        <v>20</v>
      </c>
      <c r="M6" s="81">
        <v>5</v>
      </c>
      <c r="N6" s="82">
        <f>IFERROR(L6/J6,"-")</f>
        <v>0.41666666666667</v>
      </c>
      <c r="O6" s="83">
        <f>IFERROR(D6/J6,"-")</f>
        <v>3854.1666666667</v>
      </c>
      <c r="P6" s="84">
        <v>7</v>
      </c>
      <c r="Q6" s="82">
        <f>IFERROR(P6/J6,"-")</f>
        <v>0.14583333333333</v>
      </c>
      <c r="R6" s="200">
        <v>66600</v>
      </c>
      <c r="S6" s="201">
        <f>IFERROR(R6/J6,"-")</f>
        <v>1387.5</v>
      </c>
      <c r="T6" s="201">
        <f>IFERROR(R6/P6,"-")</f>
        <v>9514.2857142857</v>
      </c>
      <c r="U6" s="195">
        <f>IFERROR(R6-D6,"-")</f>
        <v>-118400</v>
      </c>
      <c r="V6" s="85">
        <f>R6/D6</f>
        <v>0.36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250000</v>
      </c>
      <c r="E7" s="81">
        <v>371</v>
      </c>
      <c r="F7" s="81">
        <v>196</v>
      </c>
      <c r="G7" s="81">
        <v>577</v>
      </c>
      <c r="H7" s="91">
        <v>118</v>
      </c>
      <c r="I7" s="92">
        <v>2</v>
      </c>
      <c r="J7" s="145">
        <f>H7+I7</f>
        <v>120</v>
      </c>
      <c r="K7" s="82">
        <f>IFERROR(J7/G7,"-")</f>
        <v>0.20797227036395</v>
      </c>
      <c r="L7" s="81">
        <v>20</v>
      </c>
      <c r="M7" s="81">
        <v>23</v>
      </c>
      <c r="N7" s="82">
        <f>IFERROR(L7/J7,"-")</f>
        <v>0.16666666666667</v>
      </c>
      <c r="O7" s="83">
        <f>IFERROR(D7/J7,"-")</f>
        <v>2083.3333333333</v>
      </c>
      <c r="P7" s="84">
        <v>5</v>
      </c>
      <c r="Q7" s="82">
        <f>IFERROR(P7/J7,"-")</f>
        <v>0.041666666666667</v>
      </c>
      <c r="R7" s="200">
        <v>39000</v>
      </c>
      <c r="S7" s="201">
        <f>IFERROR(R7/J7,"-")</f>
        <v>325</v>
      </c>
      <c r="T7" s="201">
        <f>IFERROR(R7/P7,"-")</f>
        <v>7800</v>
      </c>
      <c r="U7" s="195">
        <f>IFERROR(R7-D7,"-")</f>
        <v>-211000</v>
      </c>
      <c r="V7" s="85">
        <f>R7/D7</f>
        <v>0.156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435000</v>
      </c>
      <c r="E10" s="41">
        <f>SUM(E6:E8)</f>
        <v>555</v>
      </c>
      <c r="F10" s="41">
        <f>SUM(F6:F8)</f>
        <v>243</v>
      </c>
      <c r="G10" s="41">
        <f>SUM(G6:G8)</f>
        <v>611</v>
      </c>
      <c r="H10" s="41">
        <f>SUM(H6:H8)</f>
        <v>164</v>
      </c>
      <c r="I10" s="41">
        <f>SUM(I6:I8)</f>
        <v>4</v>
      </c>
      <c r="J10" s="41">
        <f>SUM(J6:J8)</f>
        <v>168</v>
      </c>
      <c r="K10" s="42">
        <f>IFERROR(J10/G10,"-")</f>
        <v>0.27495908346972</v>
      </c>
      <c r="L10" s="78">
        <f>SUM(L6:L8)</f>
        <v>40</v>
      </c>
      <c r="M10" s="78">
        <f>SUM(M6:M8)</f>
        <v>28</v>
      </c>
      <c r="N10" s="42">
        <f>IFERROR(L10/J10,"-")</f>
        <v>0.23809523809524</v>
      </c>
      <c r="O10" s="43">
        <f>IFERROR(D10/J10,"-")</f>
        <v>2589.2857142857</v>
      </c>
      <c r="P10" s="44">
        <f>SUM(P6:P8)</f>
        <v>12</v>
      </c>
      <c r="Q10" s="42">
        <f>IFERROR(P10/J10,"-")</f>
        <v>0.071428571428571</v>
      </c>
      <c r="R10" s="45">
        <f>SUM(R6:R8)</f>
        <v>105600</v>
      </c>
      <c r="S10" s="45">
        <f>IFERROR(R10/J10,"-")</f>
        <v>628.57142857143</v>
      </c>
      <c r="T10" s="45">
        <f>IFERROR(R10/P10,"-")</f>
        <v>8800</v>
      </c>
      <c r="U10" s="46">
        <f>SUM(U6:U8)</f>
        <v>-329400</v>
      </c>
      <c r="V10" s="47">
        <f>IFERROR(R10/D10,"-")</f>
        <v>0.24275862068966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45000</v>
      </c>
      <c r="K6" s="81">
        <v>0</v>
      </c>
      <c r="L6" s="81">
        <v>0</v>
      </c>
      <c r="M6" s="81">
        <v>0</v>
      </c>
      <c r="N6" s="91">
        <v>7</v>
      </c>
      <c r="O6" s="92">
        <v>0</v>
      </c>
      <c r="P6" s="93">
        <f>N6+O6</f>
        <v>7</v>
      </c>
      <c r="Q6" s="82" t="str">
        <f>IFERROR(P6/M6,"-")</f>
        <v>-</v>
      </c>
      <c r="R6" s="81">
        <v>1</v>
      </c>
      <c r="S6" s="81">
        <v>1</v>
      </c>
      <c r="T6" s="82">
        <f>IFERROR(S6/(O6+P6),"-")</f>
        <v>0.14285714285714</v>
      </c>
      <c r="U6" s="182">
        <f>IFERROR(J6/SUM(P6:P7),"-")</f>
        <v>5625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-45000</v>
      </c>
      <c r="AB6" s="85">
        <f>SUM(X6:X7)/SUM(J6:J7)</f>
        <v>0</v>
      </c>
      <c r="AC6" s="79"/>
      <c r="AD6" s="94">
        <v>1</v>
      </c>
      <c r="AE6" s="95">
        <f>IF(P6=0,"",IF(AD6=0,"",(AD6/P6)))</f>
        <v>0.14285714285714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0.14285714285714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0.42857142857143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16</v>
      </c>
      <c r="L7" s="81">
        <v>10</v>
      </c>
      <c r="M7" s="81">
        <v>4</v>
      </c>
      <c r="N7" s="91">
        <v>1</v>
      </c>
      <c r="O7" s="92">
        <v>0</v>
      </c>
      <c r="P7" s="93">
        <f>N7+O7</f>
        <v>1</v>
      </c>
      <c r="Q7" s="82">
        <f>IFERROR(P7/M7,"-")</f>
        <v>0.25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0.24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65000</v>
      </c>
      <c r="K8" s="81">
        <v>0</v>
      </c>
      <c r="L8" s="81">
        <v>0</v>
      </c>
      <c r="M8" s="81">
        <v>0</v>
      </c>
      <c r="N8" s="91">
        <v>9</v>
      </c>
      <c r="O8" s="92">
        <v>1</v>
      </c>
      <c r="P8" s="93">
        <f>N8+O8</f>
        <v>10</v>
      </c>
      <c r="Q8" s="82" t="str">
        <f>IFERROR(P8/M8,"-")</f>
        <v>-</v>
      </c>
      <c r="R8" s="81">
        <v>5</v>
      </c>
      <c r="S8" s="81">
        <v>2</v>
      </c>
      <c r="T8" s="82">
        <f>IFERROR(S8/(O8+P8),"-")</f>
        <v>0.18181818181818</v>
      </c>
      <c r="U8" s="182">
        <f>IFERROR(J8/SUM(P8:P9),"-")</f>
        <v>5416.6666666667</v>
      </c>
      <c r="V8" s="84">
        <v>1</v>
      </c>
      <c r="W8" s="82">
        <f>IF(P8=0,"-",V8/P8)</f>
        <v>0.1</v>
      </c>
      <c r="X8" s="186">
        <v>15000</v>
      </c>
      <c r="Y8" s="187">
        <f>IFERROR(X8/P8,"-")</f>
        <v>1500</v>
      </c>
      <c r="Z8" s="187">
        <f>IFERROR(X8/V8,"-")</f>
        <v>15000</v>
      </c>
      <c r="AA8" s="188">
        <f>SUM(X8:X9)-SUM(J8:J9)</f>
        <v>-49400</v>
      </c>
      <c r="AB8" s="85">
        <f>SUM(X8:X9)/SUM(J8:J9)</f>
        <v>0.24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</v>
      </c>
      <c r="BG8" s="112">
        <v>1</v>
      </c>
      <c r="BH8" s="114">
        <f>IFERROR(BG8/BE8,"-")</f>
        <v>1</v>
      </c>
      <c r="BI8" s="115">
        <v>15000</v>
      </c>
      <c r="BJ8" s="116">
        <f>IFERROR(BI8/BE8,"-")</f>
        <v>15000</v>
      </c>
      <c r="BK8" s="117"/>
      <c r="BL8" s="117">
        <v>1</v>
      </c>
      <c r="BM8" s="117"/>
      <c r="BN8" s="119">
        <v>4</v>
      </c>
      <c r="BO8" s="120">
        <f>IF(P8=0,"",IF(BN8=0,"",(BN8/P8)))</f>
        <v>0.4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1</v>
      </c>
      <c r="CP8" s="141">
        <v>15000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63</v>
      </c>
      <c r="L9" s="81">
        <v>8</v>
      </c>
      <c r="M9" s="81">
        <v>1</v>
      </c>
      <c r="N9" s="91">
        <v>2</v>
      </c>
      <c r="O9" s="92">
        <v>0</v>
      </c>
      <c r="P9" s="93">
        <f>N9+O9</f>
        <v>2</v>
      </c>
      <c r="Q9" s="82">
        <f>IFERROR(P9/M9,"-")</f>
        <v>2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0.5</v>
      </c>
      <c r="X9" s="186">
        <v>600</v>
      </c>
      <c r="Y9" s="187">
        <f>IFERROR(X9/P9,"-")</f>
        <v>300</v>
      </c>
      <c r="Z9" s="187">
        <f>IFERROR(X9/V9,"-")</f>
        <v>600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600</v>
      </c>
      <c r="CB9" s="131">
        <f>IFERROR(CA9/BW9,"-")</f>
        <v>600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600</v>
      </c>
      <c r="CQ9" s="141">
        <v>600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0.68</v>
      </c>
      <c r="B10" s="203" t="s">
        <v>77</v>
      </c>
      <c r="C10" s="203" t="s">
        <v>62</v>
      </c>
      <c r="D10" s="203" t="s">
        <v>72</v>
      </c>
      <c r="E10" s="203"/>
      <c r="F10" s="203" t="s">
        <v>64</v>
      </c>
      <c r="G10" s="203" t="s">
        <v>78</v>
      </c>
      <c r="H10" s="90" t="s">
        <v>74</v>
      </c>
      <c r="I10" s="90" t="s">
        <v>79</v>
      </c>
      <c r="J10" s="188">
        <v>75000</v>
      </c>
      <c r="K10" s="81">
        <v>0</v>
      </c>
      <c r="L10" s="81">
        <v>0</v>
      </c>
      <c r="M10" s="81">
        <v>0</v>
      </c>
      <c r="N10" s="91">
        <v>20</v>
      </c>
      <c r="O10" s="92">
        <v>1</v>
      </c>
      <c r="P10" s="93">
        <f>N10+O10</f>
        <v>21</v>
      </c>
      <c r="Q10" s="82" t="str">
        <f>IFERROR(P10/M10,"-")</f>
        <v>-</v>
      </c>
      <c r="R10" s="81">
        <v>8</v>
      </c>
      <c r="S10" s="81">
        <v>2</v>
      </c>
      <c r="T10" s="82">
        <f>IFERROR(S10/(O10+P10),"-")</f>
        <v>0.090909090909091</v>
      </c>
      <c r="U10" s="182">
        <f>IFERROR(J10/SUM(P10:P11),"-")</f>
        <v>2678.5714285714</v>
      </c>
      <c r="V10" s="84">
        <v>3</v>
      </c>
      <c r="W10" s="82">
        <f>IF(P10=0,"-",V10/P10)</f>
        <v>0.14285714285714</v>
      </c>
      <c r="X10" s="186">
        <v>16000</v>
      </c>
      <c r="Y10" s="187">
        <f>IFERROR(X10/P10,"-")</f>
        <v>761.90476190476</v>
      </c>
      <c r="Z10" s="187">
        <f>IFERROR(X10/V10,"-")</f>
        <v>5333.3333333333</v>
      </c>
      <c r="AA10" s="188">
        <f>SUM(X10:X11)-SUM(J10:J11)</f>
        <v>-24000</v>
      </c>
      <c r="AB10" s="85">
        <f>SUM(X10:X11)/SUM(J10:J11)</f>
        <v>0.68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0.047619047619048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0.095238095238095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0.14285714285714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9</v>
      </c>
      <c r="BO10" s="120">
        <f>IF(P10=0,"",IF(BN10=0,"",(BN10/P10)))</f>
        <v>0.42857142857143</v>
      </c>
      <c r="BP10" s="121">
        <v>2</v>
      </c>
      <c r="BQ10" s="122">
        <f>IFERROR(BP10/BN10,"-")</f>
        <v>0.22222222222222</v>
      </c>
      <c r="BR10" s="123">
        <v>13000</v>
      </c>
      <c r="BS10" s="124">
        <f>IFERROR(BR10/BN10,"-")</f>
        <v>1444.4444444444</v>
      </c>
      <c r="BT10" s="125">
        <v>1</v>
      </c>
      <c r="BU10" s="125">
        <v>1</v>
      </c>
      <c r="BV10" s="125"/>
      <c r="BW10" s="126">
        <v>4</v>
      </c>
      <c r="BX10" s="127">
        <f>IF(P10=0,"",IF(BW10=0,"",(BW10/P10)))</f>
        <v>0.19047619047619</v>
      </c>
      <c r="BY10" s="128">
        <v>1</v>
      </c>
      <c r="BZ10" s="129">
        <f>IFERROR(BY10/BW10,"-")</f>
        <v>0.25</v>
      </c>
      <c r="CA10" s="130">
        <v>3000</v>
      </c>
      <c r="CB10" s="131">
        <f>IFERROR(CA10/BW10,"-")</f>
        <v>750</v>
      </c>
      <c r="CC10" s="132">
        <v>1</v>
      </c>
      <c r="CD10" s="132"/>
      <c r="CE10" s="132"/>
      <c r="CF10" s="133">
        <v>2</v>
      </c>
      <c r="CG10" s="134">
        <f>IF(P10=0,"",IF(CF10=0,"",(CF10/P10)))</f>
        <v>0.095238095238095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3</v>
      </c>
      <c r="CP10" s="141">
        <v>16000</v>
      </c>
      <c r="CQ10" s="141">
        <v>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105</v>
      </c>
      <c r="L11" s="81">
        <v>29</v>
      </c>
      <c r="M11" s="81">
        <v>29</v>
      </c>
      <c r="N11" s="91">
        <v>7</v>
      </c>
      <c r="O11" s="92">
        <v>0</v>
      </c>
      <c r="P11" s="93">
        <f>N11+O11</f>
        <v>7</v>
      </c>
      <c r="Q11" s="82">
        <f>IFERROR(P11/M11,"-")</f>
        <v>0.24137931034483</v>
      </c>
      <c r="R11" s="81">
        <v>4</v>
      </c>
      <c r="S11" s="81">
        <v>0</v>
      </c>
      <c r="T11" s="82">
        <f>IFERROR(S11/(O11+P11),"-")</f>
        <v>0</v>
      </c>
      <c r="U11" s="182"/>
      <c r="V11" s="84">
        <v>2</v>
      </c>
      <c r="W11" s="82">
        <f>IF(P11=0,"-",V11/P11)</f>
        <v>0.28571428571429</v>
      </c>
      <c r="X11" s="186">
        <v>35000</v>
      </c>
      <c r="Y11" s="187">
        <f>IFERROR(X11/P11,"-")</f>
        <v>5000</v>
      </c>
      <c r="Z11" s="187">
        <f>IFERROR(X11/V11,"-")</f>
        <v>17500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5</v>
      </c>
      <c r="BO11" s="120">
        <f>IF(P11=0,"",IF(BN11=0,"",(BN11/P11)))</f>
        <v>0.71428571428571</v>
      </c>
      <c r="BP11" s="121">
        <v>1</v>
      </c>
      <c r="BQ11" s="122">
        <f>IFERROR(BP11/BN11,"-")</f>
        <v>0.2</v>
      </c>
      <c r="BR11" s="123">
        <v>5000</v>
      </c>
      <c r="BS11" s="124">
        <f>IFERROR(BR11/BN11,"-")</f>
        <v>1000</v>
      </c>
      <c r="BT11" s="125">
        <v>1</v>
      </c>
      <c r="BU11" s="125"/>
      <c r="BV11" s="125"/>
      <c r="BW11" s="126">
        <v>2</v>
      </c>
      <c r="BX11" s="127">
        <f>IF(P11=0,"",IF(BW11=0,"",(BW11/P11)))</f>
        <v>0.28571428571429</v>
      </c>
      <c r="BY11" s="128">
        <v>1</v>
      </c>
      <c r="BZ11" s="129">
        <f>IFERROR(BY11/BW11,"-")</f>
        <v>0.5</v>
      </c>
      <c r="CA11" s="130">
        <v>30000</v>
      </c>
      <c r="CB11" s="131">
        <f>IFERROR(CA11/BW11,"-")</f>
        <v>15000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35000</v>
      </c>
      <c r="CQ11" s="141">
        <v>30000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0.36</v>
      </c>
      <c r="B14" s="39"/>
      <c r="C14" s="39"/>
      <c r="D14" s="39"/>
      <c r="E14" s="39"/>
      <c r="F14" s="39"/>
      <c r="G14" s="40" t="s">
        <v>81</v>
      </c>
      <c r="H14" s="40"/>
      <c r="I14" s="40"/>
      <c r="J14" s="190">
        <f>SUM(J6:J13)</f>
        <v>185000</v>
      </c>
      <c r="K14" s="41">
        <f>SUM(K6:K13)</f>
        <v>184</v>
      </c>
      <c r="L14" s="41">
        <f>SUM(L6:L13)</f>
        <v>47</v>
      </c>
      <c r="M14" s="41">
        <f>SUM(M6:M13)</f>
        <v>34</v>
      </c>
      <c r="N14" s="41">
        <f>SUM(N6:N13)</f>
        <v>46</v>
      </c>
      <c r="O14" s="41">
        <f>SUM(O6:O13)</f>
        <v>2</v>
      </c>
      <c r="P14" s="41">
        <f>SUM(P6:P13)</f>
        <v>48</v>
      </c>
      <c r="Q14" s="42">
        <f>IFERROR(P14/M14,"-")</f>
        <v>1.4117647058824</v>
      </c>
      <c r="R14" s="78">
        <f>SUM(R6:R13)</f>
        <v>20</v>
      </c>
      <c r="S14" s="78">
        <f>SUM(S6:S13)</f>
        <v>5</v>
      </c>
      <c r="T14" s="42">
        <f>IFERROR(R14/P14,"-")</f>
        <v>0.41666666666667</v>
      </c>
      <c r="U14" s="184">
        <f>IFERROR(J14/P14,"-")</f>
        <v>3854.1666666667</v>
      </c>
      <c r="V14" s="44">
        <f>SUM(V6:V13)</f>
        <v>7</v>
      </c>
      <c r="W14" s="42">
        <f>IFERROR(V14/P14,"-")</f>
        <v>0.14583333333333</v>
      </c>
      <c r="X14" s="190">
        <f>SUM(X6:X13)</f>
        <v>66600</v>
      </c>
      <c r="Y14" s="190">
        <f>IFERROR(X14/P14,"-")</f>
        <v>1387.5</v>
      </c>
      <c r="Z14" s="190">
        <f>IFERROR(X14/V14,"-")</f>
        <v>9514.2857142857</v>
      </c>
      <c r="AA14" s="190">
        <f>X14-J14</f>
        <v>-118400</v>
      </c>
      <c r="AB14" s="47">
        <f>X14/J14</f>
        <v>0.36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0.296</v>
      </c>
      <c r="B6" s="203" t="s">
        <v>83</v>
      </c>
      <c r="C6" s="203" t="s">
        <v>84</v>
      </c>
      <c r="D6" s="203" t="s">
        <v>85</v>
      </c>
      <c r="E6" s="203" t="s">
        <v>86</v>
      </c>
      <c r="F6" s="203" t="s">
        <v>87</v>
      </c>
      <c r="G6" s="203" t="s">
        <v>88</v>
      </c>
      <c r="H6" s="90" t="s">
        <v>89</v>
      </c>
      <c r="I6" s="90" t="s">
        <v>75</v>
      </c>
      <c r="J6" s="188">
        <v>125000</v>
      </c>
      <c r="K6" s="81">
        <v>37</v>
      </c>
      <c r="L6" s="81">
        <v>0</v>
      </c>
      <c r="M6" s="81">
        <v>159</v>
      </c>
      <c r="N6" s="91">
        <v>14</v>
      </c>
      <c r="O6" s="92">
        <v>0</v>
      </c>
      <c r="P6" s="93">
        <f>N6+O6</f>
        <v>14</v>
      </c>
      <c r="Q6" s="82">
        <f>IFERROR(P6/M6,"-")</f>
        <v>0.088050314465409</v>
      </c>
      <c r="R6" s="81">
        <v>2</v>
      </c>
      <c r="S6" s="81">
        <v>5</v>
      </c>
      <c r="T6" s="82">
        <f>IFERROR(S6/(O6+P6),"-")</f>
        <v>0.35714285714286</v>
      </c>
      <c r="U6" s="182">
        <f>IFERROR(J6/SUM(P6:P7),"-")</f>
        <v>1644.7368421053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-88000</v>
      </c>
      <c r="AB6" s="85">
        <f>SUM(X6:X7)/SUM(J6:J7)</f>
        <v>0.296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7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0.071428571428571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0.21428571428571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0.071428571428571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206</v>
      </c>
      <c r="L7" s="81">
        <v>135</v>
      </c>
      <c r="M7" s="81">
        <v>138</v>
      </c>
      <c r="N7" s="91">
        <v>61</v>
      </c>
      <c r="O7" s="92">
        <v>1</v>
      </c>
      <c r="P7" s="93">
        <f>N7+O7</f>
        <v>62</v>
      </c>
      <c r="Q7" s="82">
        <f>IFERROR(P7/M7,"-")</f>
        <v>0.44927536231884</v>
      </c>
      <c r="R7" s="81">
        <v>13</v>
      </c>
      <c r="S7" s="81">
        <v>5</v>
      </c>
      <c r="T7" s="82">
        <f>IFERROR(S7/(O7+P7),"-")</f>
        <v>0.079365079365079</v>
      </c>
      <c r="U7" s="182"/>
      <c r="V7" s="84">
        <v>4</v>
      </c>
      <c r="W7" s="82">
        <f>IF(P7=0,"-",V7/P7)</f>
        <v>0.064516129032258</v>
      </c>
      <c r="X7" s="186">
        <v>37000</v>
      </c>
      <c r="Y7" s="187">
        <f>IFERROR(X7/P7,"-")</f>
        <v>596.77419354839</v>
      </c>
      <c r="Z7" s="187">
        <f>IFERROR(X7/V7,"-")</f>
        <v>9250</v>
      </c>
      <c r="AA7" s="188"/>
      <c r="AB7" s="85"/>
      <c r="AC7" s="79"/>
      <c r="AD7" s="94">
        <v>1</v>
      </c>
      <c r="AE7" s="95">
        <f>IF(P7=0,"",IF(AD7=0,"",(AD7/P7)))</f>
        <v>0.016129032258065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15</v>
      </c>
      <c r="AN7" s="101">
        <f>IF(P7=0,"",IF(AM7=0,"",(AM7/P7)))</f>
        <v>0.24193548387097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7</v>
      </c>
      <c r="AW7" s="107">
        <f>IF(P7=0,"",IF(AV7=0,"",(AV7/P7)))</f>
        <v>0.11290322580645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9</v>
      </c>
      <c r="BF7" s="113">
        <f>IF(P7=0,"",IF(BE7=0,"",(BE7/P7)))</f>
        <v>0.14516129032258</v>
      </c>
      <c r="BG7" s="112">
        <v>2</v>
      </c>
      <c r="BH7" s="114">
        <f>IFERROR(BG7/BE7,"-")</f>
        <v>0.22222222222222</v>
      </c>
      <c r="BI7" s="115">
        <v>9000</v>
      </c>
      <c r="BJ7" s="116">
        <f>IFERROR(BI7/BE7,"-")</f>
        <v>1000</v>
      </c>
      <c r="BK7" s="117">
        <v>1</v>
      </c>
      <c r="BL7" s="117">
        <v>1</v>
      </c>
      <c r="BM7" s="117"/>
      <c r="BN7" s="119">
        <v>17</v>
      </c>
      <c r="BO7" s="120">
        <f>IF(P7=0,"",IF(BN7=0,"",(BN7/P7)))</f>
        <v>0.2741935483871</v>
      </c>
      <c r="BP7" s="121">
        <v>1</v>
      </c>
      <c r="BQ7" s="122">
        <f>IFERROR(BP7/BN7,"-")</f>
        <v>0.058823529411765</v>
      </c>
      <c r="BR7" s="123">
        <v>17000</v>
      </c>
      <c r="BS7" s="124">
        <f>IFERROR(BR7/BN7,"-")</f>
        <v>1000</v>
      </c>
      <c r="BT7" s="125"/>
      <c r="BU7" s="125"/>
      <c r="BV7" s="125">
        <v>1</v>
      </c>
      <c r="BW7" s="126">
        <v>8</v>
      </c>
      <c r="BX7" s="127">
        <f>IF(P7=0,"",IF(BW7=0,"",(BW7/P7)))</f>
        <v>0.12903225806452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5</v>
      </c>
      <c r="CG7" s="134">
        <f>IF(P7=0,"",IF(CF7=0,"",(CF7/P7)))</f>
        <v>0.080645161290323</v>
      </c>
      <c r="CH7" s="135">
        <v>2</v>
      </c>
      <c r="CI7" s="136">
        <f>IFERROR(CH7/CF7,"-")</f>
        <v>0.4</v>
      </c>
      <c r="CJ7" s="137">
        <v>28000</v>
      </c>
      <c r="CK7" s="138">
        <f>IFERROR(CJ7/CF7,"-")</f>
        <v>5600</v>
      </c>
      <c r="CL7" s="139"/>
      <c r="CM7" s="139"/>
      <c r="CN7" s="139">
        <v>2</v>
      </c>
      <c r="CO7" s="140">
        <v>4</v>
      </c>
      <c r="CP7" s="141">
        <v>37000</v>
      </c>
      <c r="CQ7" s="141">
        <v>17000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0.016</v>
      </c>
      <c r="B8" s="203" t="s">
        <v>91</v>
      </c>
      <c r="C8" s="203" t="s">
        <v>84</v>
      </c>
      <c r="D8" s="203" t="s">
        <v>92</v>
      </c>
      <c r="E8" s="203" t="s">
        <v>93</v>
      </c>
      <c r="F8" s="203" t="s">
        <v>87</v>
      </c>
      <c r="G8" s="203" t="s">
        <v>94</v>
      </c>
      <c r="H8" s="90" t="s">
        <v>89</v>
      </c>
      <c r="I8" s="90" t="s">
        <v>79</v>
      </c>
      <c r="J8" s="188">
        <v>125000</v>
      </c>
      <c r="K8" s="81">
        <v>43</v>
      </c>
      <c r="L8" s="81">
        <v>0</v>
      </c>
      <c r="M8" s="81">
        <v>222</v>
      </c>
      <c r="N8" s="91">
        <v>16</v>
      </c>
      <c r="O8" s="92">
        <v>1</v>
      </c>
      <c r="P8" s="93">
        <f>N8+O8</f>
        <v>17</v>
      </c>
      <c r="Q8" s="82">
        <f>IFERROR(P8/M8,"-")</f>
        <v>0.076576576576577</v>
      </c>
      <c r="R8" s="81">
        <v>3</v>
      </c>
      <c r="S8" s="81">
        <v>7</v>
      </c>
      <c r="T8" s="82">
        <f>IFERROR(S8/(O8+P8),"-")</f>
        <v>0.38888888888889</v>
      </c>
      <c r="U8" s="182">
        <f>IFERROR(J8/SUM(P8:P9),"-")</f>
        <v>2840.9090909091</v>
      </c>
      <c r="V8" s="84">
        <v>1</v>
      </c>
      <c r="W8" s="82">
        <f>IF(P8=0,"-",V8/P8)</f>
        <v>0.058823529411765</v>
      </c>
      <c r="X8" s="186">
        <v>2000</v>
      </c>
      <c r="Y8" s="187">
        <f>IFERROR(X8/P8,"-")</f>
        <v>117.64705882353</v>
      </c>
      <c r="Z8" s="187">
        <f>IFERROR(X8/V8,"-")</f>
        <v>2000</v>
      </c>
      <c r="AA8" s="188">
        <f>SUM(X8:X9)-SUM(J8:J9)</f>
        <v>-123000</v>
      </c>
      <c r="AB8" s="85">
        <f>SUM(X8:X9)/SUM(J8:J9)</f>
        <v>0.016</v>
      </c>
      <c r="AC8" s="79"/>
      <c r="AD8" s="94">
        <v>1</v>
      </c>
      <c r="AE8" s="95">
        <f>IF(P8=0,"",IF(AD8=0,"",(AD8/P8)))</f>
        <v>0.058823529411765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7</v>
      </c>
      <c r="AN8" s="101">
        <f>IF(P8=0,"",IF(AM8=0,"",(AM8/P8)))</f>
        <v>0.41176470588235</v>
      </c>
      <c r="AO8" s="100">
        <v>1</v>
      </c>
      <c r="AP8" s="102">
        <f>IFERROR(AP8/AM8,"-")</f>
        <v>0</v>
      </c>
      <c r="AQ8" s="103">
        <v>2000</v>
      </c>
      <c r="AR8" s="104">
        <f>IFERROR(AQ8/AM8,"-")</f>
        <v>285.71428571429</v>
      </c>
      <c r="AS8" s="105">
        <v>1</v>
      </c>
      <c r="AT8" s="105"/>
      <c r="AU8" s="105"/>
      <c r="AV8" s="106">
        <v>2</v>
      </c>
      <c r="AW8" s="107">
        <f>IF(P8=0,"",IF(AV8=0,"",(AV8/P8)))</f>
        <v>0.11764705882353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0.11764705882353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0.11764705882353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0.17647058823529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2000</v>
      </c>
      <c r="CQ8" s="141">
        <v>2000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85</v>
      </c>
      <c r="L9" s="81">
        <v>61</v>
      </c>
      <c r="M9" s="81">
        <v>58</v>
      </c>
      <c r="N9" s="91">
        <v>27</v>
      </c>
      <c r="O9" s="92">
        <v>0</v>
      </c>
      <c r="P9" s="93">
        <f>N9+O9</f>
        <v>27</v>
      </c>
      <c r="Q9" s="82">
        <f>IFERROR(P9/M9,"-")</f>
        <v>0.46551724137931</v>
      </c>
      <c r="R9" s="81">
        <v>2</v>
      </c>
      <c r="S9" s="81">
        <v>6</v>
      </c>
      <c r="T9" s="82">
        <f>IFERROR(S9/(O9+P9),"-")</f>
        <v>0.22222222222222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9</v>
      </c>
      <c r="AN9" s="101">
        <f>IF(P9=0,"",IF(AM9=0,"",(AM9/P9)))</f>
        <v>0.33333333333333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4</v>
      </c>
      <c r="AW9" s="107">
        <f>IF(P9=0,"",IF(AV9=0,"",(AV9/P9)))</f>
        <v>0.14814814814815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4</v>
      </c>
      <c r="BF9" s="113">
        <f>IF(P9=0,"",IF(BE9=0,"",(BE9/P9)))</f>
        <v>0.14814814814815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7</v>
      </c>
      <c r="BO9" s="120">
        <f>IF(P9=0,"",IF(BN9=0,"",(BN9/P9)))</f>
        <v>0.25925925925926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0.074074074074074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0.037037037037037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0.156</v>
      </c>
      <c r="B12" s="39"/>
      <c r="C12" s="39"/>
      <c r="D12" s="39"/>
      <c r="E12" s="39"/>
      <c r="F12" s="39"/>
      <c r="G12" s="40" t="s">
        <v>96</v>
      </c>
      <c r="H12" s="40"/>
      <c r="I12" s="40"/>
      <c r="J12" s="190">
        <f>SUM(J6:J11)</f>
        <v>250000</v>
      </c>
      <c r="K12" s="41">
        <f>SUM(K6:K11)</f>
        <v>371</v>
      </c>
      <c r="L12" s="41">
        <f>SUM(L6:L11)</f>
        <v>196</v>
      </c>
      <c r="M12" s="41">
        <f>SUM(M6:M11)</f>
        <v>577</v>
      </c>
      <c r="N12" s="41">
        <f>SUM(N6:N11)</f>
        <v>118</v>
      </c>
      <c r="O12" s="41">
        <f>SUM(O6:O11)</f>
        <v>2</v>
      </c>
      <c r="P12" s="41">
        <f>SUM(P6:P11)</f>
        <v>120</v>
      </c>
      <c r="Q12" s="42">
        <f>IFERROR(P12/M12,"-")</f>
        <v>0.20797227036395</v>
      </c>
      <c r="R12" s="78">
        <f>SUM(R6:R11)</f>
        <v>20</v>
      </c>
      <c r="S12" s="78">
        <f>SUM(S6:S11)</f>
        <v>23</v>
      </c>
      <c r="T12" s="42">
        <f>IFERROR(R12/P12,"-")</f>
        <v>0.16666666666667</v>
      </c>
      <c r="U12" s="184">
        <f>IFERROR(J12/P12,"-")</f>
        <v>2083.3333333333</v>
      </c>
      <c r="V12" s="44">
        <f>SUM(V6:V11)</f>
        <v>5</v>
      </c>
      <c r="W12" s="42">
        <f>IFERROR(V12/P12,"-")</f>
        <v>0.041666666666667</v>
      </c>
      <c r="X12" s="190">
        <f>SUM(X6:X11)</f>
        <v>39000</v>
      </c>
      <c r="Y12" s="190">
        <f>IFERROR(X12/P12,"-")</f>
        <v>325</v>
      </c>
      <c r="Z12" s="190">
        <f>IFERROR(X12/V12,"-")</f>
        <v>7800</v>
      </c>
      <c r="AA12" s="190">
        <f>X12-J12</f>
        <v>-211000</v>
      </c>
      <c r="AB12" s="47">
        <f>X12/J12</f>
        <v>0.156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