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<sst xmlns="http://schemas.openxmlformats.org/spreadsheetml/2006/main" uniqueCount="89">
  <si>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</si>
  <si>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</si>
  <si>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</si>
  <si>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</si>
  <si>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</si>
  <si>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</si>
  <si>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</si>
  <si>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</si>
  <si>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</si>
  <si>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</si>
  <si>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</si>
  <si>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</si>
  <si>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</si>
  <si>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</si>
  <si>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</si>
  <si>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</si>
  <si>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</si>
  <si>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</si>
  <si>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</si>
  <si>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</si>
  <si>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</si>
  <si>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</si>
  <si>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</si>
  <si>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</si>
  <si>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</si>
  <si>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08月</t>
  </si>
  <si>
    <t>ヘスティア</t>
  </si>
  <si>
    <t>最終更新日</t>
  </si>
  <si>
    <t>11月06日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</si>
  <si>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</si>
  <si>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</si>
  <si>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</si>
  <si>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</si>
  <si>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</si>
  <si>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</si>
  <si>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</si>
  <si>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</si>
  <si>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</si>
  <si>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</si>
  <si>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</si>
  <si>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</si>
  <si>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</si>
  <si>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</si>
  <si>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</si>
  <si>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</si>
  <si>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</si>
  <si>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</si>
  <si>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</si>
  <si>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</si>
  <si>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</si>
  <si>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</si>
  <si>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</si>
  <si>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</si>
  <si>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</si>
  <si>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</si>
  <si>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</si>
  <si>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</si>
  <si>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</si>
  <si>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</si>
  <si>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</si>
  <si>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</si>
  <si>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ln_adn025</t>
  </si>
  <si>
    <t>徳間書店</t>
  </si>
  <si>
    <t>DVD漫画きよし_袋裏用セリフアレンジ_LINE版</t>
  </si>
  <si>
    <t>line</t>
  </si>
  <si>
    <t>アサヒ芸能.2W火</t>
  </si>
  <si>
    <t>DVD袋裏4C</t>
  </si>
  <si>
    <t>8月08日(火)</t>
  </si>
  <si>
    <t>ad834</t>
  </si>
  <si>
    <t>空電</t>
  </si>
  <si>
    <t>ad832</t>
  </si>
  <si>
    <t>大洋図書</t>
  </si>
  <si>
    <t>5P風俗ヘスティア(高宮菜々子さん)</t>
  </si>
  <si>
    <t>lp07</t>
  </si>
  <si>
    <t>臨時増刊ラヴァーズ</t>
  </si>
  <si>
    <t>1C5P</t>
  </si>
  <si>
    <t>8月21日(月)</t>
  </si>
  <si>
    <t>ad833</t>
  </si>
  <si>
    <t>雑誌 TOTAL</t>
  </si>
  <si>
    <t>●DVD 広告</t>
  </si>
  <si>
    <t>pa618</t>
  </si>
  <si>
    <t>文友舎</t>
  </si>
  <si>
    <t>DVD4コマ-ヘスティア</t>
  </si>
  <si>
    <t>毎月売</t>
  </si>
  <si>
    <t>EXCITING MAX!SPECIAL</t>
  </si>
  <si>
    <t>DVD袋裏1C+コンテンツ枠</t>
  </si>
  <si>
    <t>8月10日(木)</t>
  </si>
  <si>
    <t>pa619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</si>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</sst>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150000</v>
      </c>
      <c r="E6" s="81">
        <v>269</v>
      </c>
      <c r="F6" s="81">
        <v>106</v>
      </c>
      <c r="G6" s="81">
        <v>240</v>
      </c>
      <c r="H6" s="91">
        <v>82</v>
      </c>
      <c r="I6" s="92">
        <v>1</v>
      </c>
      <c r="J6" s="145">
        <f>H6+I6</f>
        <v>83</v>
      </c>
      <c r="K6" s="82">
        <f>IFERROR(J6/G6,"-")</f>
        <v>0.34583333333333</v>
      </c>
      <c r="L6" s="81">
        <v>19</v>
      </c>
      <c r="M6" s="81">
        <v>11</v>
      </c>
      <c r="N6" s="82">
        <f>IFERROR(L6/J6,"-")</f>
        <v>0.2289156626506</v>
      </c>
      <c r="O6" s="83">
        <f>IFERROR(D6/J6,"-")</f>
        <v>1807.2289156627</v>
      </c>
      <c r="P6" s="84">
        <v>10</v>
      </c>
      <c r="Q6" s="82">
        <f>IFERROR(P6/J6,"-")</f>
        <v>0.12048192771084</v>
      </c>
      <c r="R6" s="200">
        <v>1787000</v>
      </c>
      <c r="S6" s="201">
        <f>IFERROR(R6/J6,"-")</f>
        <v>21530.120481928</v>
      </c>
      <c r="T6" s="201">
        <f>IFERROR(R6/P6,"-")</f>
        <v>178700</v>
      </c>
      <c r="U6" s="195">
        <f>IFERROR(R6-D6,"-")</f>
        <v>1637000</v>
      </c>
      <c r="V6" s="85">
        <f>R6/D6</f>
        <v>11.913333333333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187</v>
      </c>
      <c r="F7" s="81">
        <v>103</v>
      </c>
      <c r="G7" s="81">
        <v>231</v>
      </c>
      <c r="H7" s="91">
        <v>63</v>
      </c>
      <c r="I7" s="92">
        <v>0</v>
      </c>
      <c r="J7" s="145">
        <f>H7+I7</f>
        <v>63</v>
      </c>
      <c r="K7" s="82">
        <f>IFERROR(J7/G7,"-")</f>
        <v>0.27272727272727</v>
      </c>
      <c r="L7" s="81">
        <v>4</v>
      </c>
      <c r="M7" s="81">
        <v>12</v>
      </c>
      <c r="N7" s="82">
        <f>IFERROR(L7/J7,"-")</f>
        <v>0.063492063492063</v>
      </c>
      <c r="O7" s="83">
        <f>IFERROR(D7/J7,"-")</f>
        <v>1984.126984127</v>
      </c>
      <c r="P7" s="84">
        <v>0</v>
      </c>
      <c r="Q7" s="82">
        <f>IFERROR(P7/J7,"-")</f>
        <v>0</v>
      </c>
      <c r="R7" s="200">
        <v>25000</v>
      </c>
      <c r="S7" s="201">
        <f>IFERROR(R7/J7,"-")</f>
        <v>396.8253968254</v>
      </c>
      <c r="T7" s="201" t="str">
        <f>IFERROR(R7/P7,"-")</f>
        <v>-</v>
      </c>
      <c r="U7" s="195">
        <f>IFERROR(R7-D7,"-")</f>
        <v>-100000</v>
      </c>
      <c r="V7" s="85">
        <f>R7/D7</f>
        <v>0.2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275000</v>
      </c>
      <c r="E10" s="41">
        <f>SUM(E6:E8)</f>
        <v>456</v>
      </c>
      <c r="F10" s="41">
        <f>SUM(F6:F8)</f>
        <v>209</v>
      </c>
      <c r="G10" s="41">
        <f>SUM(G6:G8)</f>
        <v>471</v>
      </c>
      <c r="H10" s="41">
        <f>SUM(H6:H8)</f>
        <v>145</v>
      </c>
      <c r="I10" s="41">
        <f>SUM(I6:I8)</f>
        <v>1</v>
      </c>
      <c r="J10" s="41">
        <f>SUM(J6:J8)</f>
        <v>146</v>
      </c>
      <c r="K10" s="42">
        <f>IFERROR(J10/G10,"-")</f>
        <v>0.30997876857749</v>
      </c>
      <c r="L10" s="78">
        <f>SUM(L6:L8)</f>
        <v>23</v>
      </c>
      <c r="M10" s="78">
        <f>SUM(M6:M8)</f>
        <v>23</v>
      </c>
      <c r="N10" s="42">
        <f>IFERROR(L10/J10,"-")</f>
        <v>0.15753424657534</v>
      </c>
      <c r="O10" s="43">
        <f>IFERROR(D10/J10,"-")</f>
        <v>1883.5616438356</v>
      </c>
      <c r="P10" s="44">
        <f>SUM(P6:P8)</f>
        <v>10</v>
      </c>
      <c r="Q10" s="42">
        <f>IFERROR(P10/J10,"-")</f>
        <v>0.068493150684932</v>
      </c>
      <c r="R10" s="45">
        <f>SUM(R6:R8)</f>
        <v>1812000</v>
      </c>
      <c r="S10" s="45">
        <f>IFERROR(R10/J10,"-")</f>
        <v>12410.95890411</v>
      </c>
      <c r="T10" s="45">
        <f>IFERROR(R10/P10,"-")</f>
        <v>181200</v>
      </c>
      <c r="U10" s="46">
        <f>SUM(U6:U8)</f>
        <v>1537000</v>
      </c>
      <c r="V10" s="47">
        <f>IFERROR(R10/D10,"-")</f>
        <v>6.5890909090909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5.52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75000</v>
      </c>
      <c r="K6" s="81">
        <v>0</v>
      </c>
      <c r="L6" s="81">
        <v>0</v>
      </c>
      <c r="M6" s="81">
        <v>0</v>
      </c>
      <c r="N6" s="91">
        <v>33</v>
      </c>
      <c r="O6" s="92">
        <v>0</v>
      </c>
      <c r="P6" s="93">
        <f>N6+O6</f>
        <v>33</v>
      </c>
      <c r="Q6" s="82" t="str">
        <f>IFERROR(P6/M6,"-")</f>
        <v>-</v>
      </c>
      <c r="R6" s="81">
        <v>3</v>
      </c>
      <c r="S6" s="81">
        <v>3</v>
      </c>
      <c r="T6" s="82">
        <f>IFERROR(S6/(O6+P6),"-")</f>
        <v>0.090909090909091</v>
      </c>
      <c r="U6" s="182">
        <f>IFERROR(J6/SUM(P6:P7),"-")</f>
        <v>1829.2682926829</v>
      </c>
      <c r="V6" s="84">
        <v>1</v>
      </c>
      <c r="W6" s="82">
        <f>IF(P6=0,"-",V6/P6)</f>
        <v>0.03030303030303</v>
      </c>
      <c r="X6" s="186">
        <v>345000</v>
      </c>
      <c r="Y6" s="187">
        <f>IFERROR(X6/P6,"-")</f>
        <v>10454.545454545</v>
      </c>
      <c r="Z6" s="187">
        <f>IFERROR(X6/V6,"-")</f>
        <v>345000</v>
      </c>
      <c r="AA6" s="188">
        <f>SUM(X6:X7)-SUM(J6:J7)</f>
        <v>339000</v>
      </c>
      <c r="AB6" s="85">
        <f>SUM(X6:X7)/SUM(J6:J7)</f>
        <v>5.52</v>
      </c>
      <c r="AC6" s="79"/>
      <c r="AD6" s="94">
        <v>6</v>
      </c>
      <c r="AE6" s="95">
        <f>IF(P6=0,"",IF(AD6=0,"",(AD6/P6)))</f>
        <v>0.18181818181818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8</v>
      </c>
      <c r="AN6" s="101">
        <f>IF(P6=0,"",IF(AM6=0,"",(AM6/P6)))</f>
        <v>0.24242424242424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0.12121212121212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0.15151515151515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0.090909090909091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6</v>
      </c>
      <c r="BX6" s="127">
        <f>IF(P6=0,"",IF(BW6=0,"",(BW6/P6)))</f>
        <v>0.18181818181818</v>
      </c>
      <c r="BY6" s="128">
        <v>1</v>
      </c>
      <c r="BZ6" s="129">
        <f>IFERROR(BY6/BW6,"-")</f>
        <v>0.16666666666667</v>
      </c>
      <c r="CA6" s="130">
        <v>345000</v>
      </c>
      <c r="CB6" s="131">
        <f>IFERROR(CA6/BW6,"-")</f>
        <v>57500</v>
      </c>
      <c r="CC6" s="132"/>
      <c r="CD6" s="132"/>
      <c r="CE6" s="132">
        <v>1</v>
      </c>
      <c r="CF6" s="133">
        <v>1</v>
      </c>
      <c r="CG6" s="134">
        <f>IF(P6=0,"",IF(CF6=0,"",(CF6/P6)))</f>
        <v>0.03030303030303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1</v>
      </c>
      <c r="CP6" s="141">
        <v>345000</v>
      </c>
      <c r="CQ6" s="141">
        <v>345000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60</v>
      </c>
      <c r="L7" s="81">
        <v>32</v>
      </c>
      <c r="M7" s="81">
        <v>38</v>
      </c>
      <c r="N7" s="91">
        <v>8</v>
      </c>
      <c r="O7" s="92">
        <v>0</v>
      </c>
      <c r="P7" s="93">
        <f>N7+O7</f>
        <v>8</v>
      </c>
      <c r="Q7" s="82">
        <f>IFERROR(P7/M7,"-")</f>
        <v>0.21052631578947</v>
      </c>
      <c r="R7" s="81">
        <v>3</v>
      </c>
      <c r="S7" s="81">
        <v>1</v>
      </c>
      <c r="T7" s="82">
        <f>IFERROR(S7/(O7+P7),"-")</f>
        <v>0.125</v>
      </c>
      <c r="U7" s="182"/>
      <c r="V7" s="84">
        <v>2</v>
      </c>
      <c r="W7" s="82">
        <f>IF(P7=0,"-",V7/P7)</f>
        <v>0.25</v>
      </c>
      <c r="X7" s="186">
        <v>69000</v>
      </c>
      <c r="Y7" s="187">
        <f>IFERROR(X7/P7,"-")</f>
        <v>8625</v>
      </c>
      <c r="Z7" s="187">
        <f>IFERROR(X7/V7,"-")</f>
        <v>34500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0.125</v>
      </c>
      <c r="BP7" s="121">
        <v>1</v>
      </c>
      <c r="BQ7" s="122">
        <f>IFERROR(BP7/BN7,"-")</f>
        <v>1</v>
      </c>
      <c r="BR7" s="123">
        <v>20000</v>
      </c>
      <c r="BS7" s="124">
        <f>IFERROR(BR7/BN7,"-")</f>
        <v>20000</v>
      </c>
      <c r="BT7" s="125"/>
      <c r="BU7" s="125">
        <v>1</v>
      </c>
      <c r="BV7" s="125"/>
      <c r="BW7" s="126">
        <v>3</v>
      </c>
      <c r="BX7" s="127">
        <f>IF(P7=0,"",IF(BW7=0,"",(BW7/P7)))</f>
        <v>0.375</v>
      </c>
      <c r="BY7" s="128">
        <v>2</v>
      </c>
      <c r="BZ7" s="129">
        <f>IFERROR(BY7/BW7,"-")</f>
        <v>0.66666666666667</v>
      </c>
      <c r="CA7" s="130">
        <v>286000</v>
      </c>
      <c r="CB7" s="131">
        <f>IFERROR(CA7/BW7,"-")</f>
        <v>95333.333333333</v>
      </c>
      <c r="CC7" s="132"/>
      <c r="CD7" s="132">
        <v>1</v>
      </c>
      <c r="CE7" s="132">
        <v>1</v>
      </c>
      <c r="CF7" s="133">
        <v>1</v>
      </c>
      <c r="CG7" s="134">
        <f>IF(P7=0,"",IF(CF7=0,"",(CF7/P7)))</f>
        <v>0.125</v>
      </c>
      <c r="CH7" s="135">
        <v>1</v>
      </c>
      <c r="CI7" s="136">
        <f>IFERROR(CH7/CF7,"-")</f>
        <v>1</v>
      </c>
      <c r="CJ7" s="137">
        <v>3000</v>
      </c>
      <c r="CK7" s="138">
        <f>IFERROR(CJ7/CF7,"-")</f>
        <v>3000</v>
      </c>
      <c r="CL7" s="139">
        <v>1</v>
      </c>
      <c r="CM7" s="139"/>
      <c r="CN7" s="139"/>
      <c r="CO7" s="140">
        <v>2</v>
      </c>
      <c r="CP7" s="141">
        <v>69000</v>
      </c>
      <c r="CQ7" s="141">
        <v>280000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18.306666666667</v>
      </c>
      <c r="B8" s="203" t="s">
        <v>70</v>
      </c>
      <c r="C8" s="203" t="s">
        <v>71</v>
      </c>
      <c r="D8" s="203" t="s">
        <v>72</v>
      </c>
      <c r="E8" s="203"/>
      <c r="F8" s="203" t="s">
        <v>73</v>
      </c>
      <c r="G8" s="203" t="s">
        <v>74</v>
      </c>
      <c r="H8" s="90" t="s">
        <v>75</v>
      </c>
      <c r="I8" s="90" t="s">
        <v>76</v>
      </c>
      <c r="J8" s="188">
        <v>75000</v>
      </c>
      <c r="K8" s="81">
        <v>65</v>
      </c>
      <c r="L8" s="81">
        <v>0</v>
      </c>
      <c r="M8" s="81">
        <v>153</v>
      </c>
      <c r="N8" s="91">
        <v>20</v>
      </c>
      <c r="O8" s="92">
        <v>0</v>
      </c>
      <c r="P8" s="93">
        <f>N8+O8</f>
        <v>20</v>
      </c>
      <c r="Q8" s="82">
        <f>IFERROR(P8/M8,"-")</f>
        <v>0.13071895424837</v>
      </c>
      <c r="R8" s="81">
        <v>5</v>
      </c>
      <c r="S8" s="81">
        <v>4</v>
      </c>
      <c r="T8" s="82">
        <f>IFERROR(S8/(O8+P8),"-")</f>
        <v>0.2</v>
      </c>
      <c r="U8" s="182">
        <f>IFERROR(J8/SUM(P8:P9),"-")</f>
        <v>1785.7142857143</v>
      </c>
      <c r="V8" s="84">
        <v>2</v>
      </c>
      <c r="W8" s="82">
        <f>IF(P8=0,"-",V8/P8)</f>
        <v>0.1</v>
      </c>
      <c r="X8" s="186">
        <v>269000</v>
      </c>
      <c r="Y8" s="187">
        <f>IFERROR(X8/P8,"-")</f>
        <v>13450</v>
      </c>
      <c r="Z8" s="187">
        <f>IFERROR(X8/V8,"-")</f>
        <v>134500</v>
      </c>
      <c r="AA8" s="188">
        <f>SUM(X8:X9)-SUM(J8:J9)</f>
        <v>1298000</v>
      </c>
      <c r="AB8" s="85">
        <f>SUM(X8:X9)/SUM(J8:J9)</f>
        <v>18.306666666667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4</v>
      </c>
      <c r="AN8" s="101">
        <f>IF(P8=0,"",IF(AM8=0,"",(AM8/P8)))</f>
        <v>0.2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0.05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0.1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8</v>
      </c>
      <c r="BO8" s="120">
        <f>IF(P8=0,"",IF(BN8=0,"",(BN8/P8)))</f>
        <v>0.4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4</v>
      </c>
      <c r="BX8" s="127">
        <f>IF(P8=0,"",IF(BW8=0,"",(BW8/P8)))</f>
        <v>0.2</v>
      </c>
      <c r="BY8" s="128">
        <v>2</v>
      </c>
      <c r="BZ8" s="129">
        <f>IFERROR(BY8/BW8,"-")</f>
        <v>0.5</v>
      </c>
      <c r="CA8" s="130">
        <v>269000</v>
      </c>
      <c r="CB8" s="131">
        <f>IFERROR(CA8/BW8,"-")</f>
        <v>67250</v>
      </c>
      <c r="CC8" s="132"/>
      <c r="CD8" s="132"/>
      <c r="CE8" s="132">
        <v>2</v>
      </c>
      <c r="CF8" s="133">
        <v>1</v>
      </c>
      <c r="CG8" s="134">
        <f>IF(P8=0,"",IF(CF8=0,"",(CF8/P8)))</f>
        <v>0.05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2</v>
      </c>
      <c r="CP8" s="141">
        <v>269000</v>
      </c>
      <c r="CQ8" s="141">
        <v>258000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77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144</v>
      </c>
      <c r="L9" s="81">
        <v>74</v>
      </c>
      <c r="M9" s="81">
        <v>49</v>
      </c>
      <c r="N9" s="91">
        <v>21</v>
      </c>
      <c r="O9" s="92">
        <v>1</v>
      </c>
      <c r="P9" s="93">
        <f>N9+O9</f>
        <v>22</v>
      </c>
      <c r="Q9" s="82">
        <f>IFERROR(P9/M9,"-")</f>
        <v>0.44897959183673</v>
      </c>
      <c r="R9" s="81">
        <v>8</v>
      </c>
      <c r="S9" s="81">
        <v>3</v>
      </c>
      <c r="T9" s="82">
        <f>IFERROR(S9/(O9+P9),"-")</f>
        <v>0.1304347826087</v>
      </c>
      <c r="U9" s="182"/>
      <c r="V9" s="84">
        <v>5</v>
      </c>
      <c r="W9" s="82">
        <f>IF(P9=0,"-",V9/P9)</f>
        <v>0.22727272727273</v>
      </c>
      <c r="X9" s="186">
        <v>1104000</v>
      </c>
      <c r="Y9" s="187">
        <f>IFERROR(X9/P9,"-")</f>
        <v>50181.818181818</v>
      </c>
      <c r="Z9" s="187">
        <f>IFERROR(X9/V9,"-")</f>
        <v>220800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0.045454545454545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0.045454545454545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4</v>
      </c>
      <c r="BF9" s="113">
        <f>IF(P9=0,"",IF(BE9=0,"",(BE9/P9)))</f>
        <v>0.18181818181818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7</v>
      </c>
      <c r="BO9" s="120">
        <f>IF(P9=0,"",IF(BN9=0,"",(BN9/P9)))</f>
        <v>0.31818181818182</v>
      </c>
      <c r="BP9" s="121">
        <v>2</v>
      </c>
      <c r="BQ9" s="122">
        <f>IFERROR(BP9/BN9,"-")</f>
        <v>0.28571428571429</v>
      </c>
      <c r="BR9" s="123">
        <v>14000</v>
      </c>
      <c r="BS9" s="124">
        <f>IFERROR(BR9/BN9,"-")</f>
        <v>2000</v>
      </c>
      <c r="BT9" s="125">
        <v>1</v>
      </c>
      <c r="BU9" s="125"/>
      <c r="BV9" s="125">
        <v>1</v>
      </c>
      <c r="BW9" s="126">
        <v>6</v>
      </c>
      <c r="BX9" s="127">
        <f>IF(P9=0,"",IF(BW9=0,"",(BW9/P9)))</f>
        <v>0.27272727272727</v>
      </c>
      <c r="BY9" s="128">
        <v>3</v>
      </c>
      <c r="BZ9" s="129">
        <f>IFERROR(BY9/BW9,"-")</f>
        <v>0.5</v>
      </c>
      <c r="CA9" s="130">
        <v>670000</v>
      </c>
      <c r="CB9" s="131">
        <f>IFERROR(CA9/BW9,"-")</f>
        <v>111666.66666667</v>
      </c>
      <c r="CC9" s="132"/>
      <c r="CD9" s="132"/>
      <c r="CE9" s="132">
        <v>3</v>
      </c>
      <c r="CF9" s="133">
        <v>3</v>
      </c>
      <c r="CG9" s="134">
        <f>IF(P9=0,"",IF(CF9=0,"",(CF9/P9)))</f>
        <v>0.13636363636364</v>
      </c>
      <c r="CH9" s="135">
        <v>1</v>
      </c>
      <c r="CI9" s="136">
        <f>IFERROR(CH9/CF9,"-")</f>
        <v>0.33333333333333</v>
      </c>
      <c r="CJ9" s="137">
        <v>420000</v>
      </c>
      <c r="CK9" s="138">
        <f>IFERROR(CJ9/CF9,"-")</f>
        <v>140000</v>
      </c>
      <c r="CL9" s="139"/>
      <c r="CM9" s="139"/>
      <c r="CN9" s="139">
        <v>1</v>
      </c>
      <c r="CO9" s="140">
        <v>5</v>
      </c>
      <c r="CP9" s="141">
        <v>1104000</v>
      </c>
      <c r="CQ9" s="141">
        <v>420000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11.913333333333</v>
      </c>
      <c r="B12" s="39"/>
      <c r="C12" s="39"/>
      <c r="D12" s="39"/>
      <c r="E12" s="39"/>
      <c r="F12" s="39"/>
      <c r="G12" s="40" t="s">
        <v>78</v>
      </c>
      <c r="H12" s="40"/>
      <c r="I12" s="40"/>
      <c r="J12" s="190">
        <f>SUM(J6:J11)</f>
        <v>150000</v>
      </c>
      <c r="K12" s="41">
        <f>SUM(K6:K11)</f>
        <v>269</v>
      </c>
      <c r="L12" s="41">
        <f>SUM(L6:L11)</f>
        <v>106</v>
      </c>
      <c r="M12" s="41">
        <f>SUM(M6:M11)</f>
        <v>240</v>
      </c>
      <c r="N12" s="41">
        <f>SUM(N6:N11)</f>
        <v>82</v>
      </c>
      <c r="O12" s="41">
        <f>SUM(O6:O11)</f>
        <v>1</v>
      </c>
      <c r="P12" s="41">
        <f>SUM(P6:P11)</f>
        <v>83</v>
      </c>
      <c r="Q12" s="42">
        <f>IFERROR(P12/M12,"-")</f>
        <v>0.34583333333333</v>
      </c>
      <c r="R12" s="78">
        <f>SUM(R6:R11)</f>
        <v>19</v>
      </c>
      <c r="S12" s="78">
        <f>SUM(S6:S11)</f>
        <v>11</v>
      </c>
      <c r="T12" s="42">
        <f>IFERROR(R12/P12,"-")</f>
        <v>0.2289156626506</v>
      </c>
      <c r="U12" s="184">
        <f>IFERROR(J12/P12,"-")</f>
        <v>1807.2289156627</v>
      </c>
      <c r="V12" s="44">
        <f>SUM(V6:V11)</f>
        <v>10</v>
      </c>
      <c r="W12" s="42">
        <f>IFERROR(V12/P12,"-")</f>
        <v>0.12048192771084</v>
      </c>
      <c r="X12" s="190">
        <f>SUM(X6:X11)</f>
        <v>1787000</v>
      </c>
      <c r="Y12" s="190">
        <f>IFERROR(X12/P12,"-")</f>
        <v>21530.120481928</v>
      </c>
      <c r="Z12" s="190">
        <f>IFERROR(X12/V12,"-")</f>
        <v>178700</v>
      </c>
      <c r="AA12" s="190">
        <f>X12-J12</f>
        <v>1637000</v>
      </c>
      <c r="AB12" s="47">
        <f>X12/J12</f>
        <v>11.913333333333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79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</v>
      </c>
      <c r="B6" s="203" t="s">
        <v>80</v>
      </c>
      <c r="C6" s="203" t="s">
        <v>81</v>
      </c>
      <c r="D6" s="203" t="s">
        <v>82</v>
      </c>
      <c r="E6" s="203" t="s">
        <v>83</v>
      </c>
      <c r="F6" s="203" t="s">
        <v>73</v>
      </c>
      <c r="G6" s="203" t="s">
        <v>84</v>
      </c>
      <c r="H6" s="90" t="s">
        <v>85</v>
      </c>
      <c r="I6" s="90" t="s">
        <v>86</v>
      </c>
      <c r="J6" s="188">
        <v>125000</v>
      </c>
      <c r="K6" s="81">
        <v>39</v>
      </c>
      <c r="L6" s="81">
        <v>0</v>
      </c>
      <c r="M6" s="81">
        <v>157</v>
      </c>
      <c r="N6" s="91">
        <v>19</v>
      </c>
      <c r="O6" s="92">
        <v>0</v>
      </c>
      <c r="P6" s="93">
        <f>N6+O6</f>
        <v>19</v>
      </c>
      <c r="Q6" s="82">
        <f>IFERROR(P6/M6,"-")</f>
        <v>0.12101910828025</v>
      </c>
      <c r="R6" s="81">
        <v>2</v>
      </c>
      <c r="S6" s="81">
        <v>4</v>
      </c>
      <c r="T6" s="82">
        <f>IFERROR(S6/(O6+P6),"-")</f>
        <v>0.21052631578947</v>
      </c>
      <c r="U6" s="182">
        <f>IFERROR(J6/SUM(P6:P7),"-")</f>
        <v>1984.126984127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-100000</v>
      </c>
      <c r="AB6" s="85">
        <f>SUM(X6:X7)/SUM(J6:J7)</f>
        <v>0.2</v>
      </c>
      <c r="AC6" s="79"/>
      <c r="AD6" s="94">
        <v>1</v>
      </c>
      <c r="AE6" s="95">
        <f>IF(P6=0,"",IF(AD6=0,"",(AD6/P6)))</f>
        <v>0.052631578947368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8</v>
      </c>
      <c r="AN6" s="101">
        <f>IF(P6=0,"",IF(AM6=0,"",(AM6/P6)))</f>
        <v>0.42105263157895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0.15789473684211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0.15789473684211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0.052631578947368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0.15789473684211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87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148</v>
      </c>
      <c r="L7" s="81">
        <v>103</v>
      </c>
      <c r="M7" s="81">
        <v>74</v>
      </c>
      <c r="N7" s="91">
        <v>44</v>
      </c>
      <c r="O7" s="92">
        <v>0</v>
      </c>
      <c r="P7" s="93">
        <f>N7+O7</f>
        <v>44</v>
      </c>
      <c r="Q7" s="82">
        <f>IFERROR(P7/M7,"-")</f>
        <v>0.59459459459459</v>
      </c>
      <c r="R7" s="81">
        <v>2</v>
      </c>
      <c r="S7" s="81">
        <v>8</v>
      </c>
      <c r="T7" s="82">
        <f>IFERROR(S7/(O7+P7),"-")</f>
        <v>0.18181818181818</v>
      </c>
      <c r="U7" s="182"/>
      <c r="V7" s="84">
        <v>0</v>
      </c>
      <c r="W7" s="82">
        <f>IF(P7=0,"-",V7/P7)</f>
        <v>0</v>
      </c>
      <c r="X7" s="186">
        <v>25000</v>
      </c>
      <c r="Y7" s="187">
        <f>IFERROR(X7/P7,"-")</f>
        <v>568.18181818182</v>
      </c>
      <c r="Z7" s="187" t="str">
        <f>IFERROR(X7/V7,"-")</f>
        <v>-</v>
      </c>
      <c r="AA7" s="188"/>
      <c r="AB7" s="85"/>
      <c r="AC7" s="79"/>
      <c r="AD7" s="94">
        <v>1</v>
      </c>
      <c r="AE7" s="95">
        <f>IF(P7=0,"",IF(AD7=0,"",(AD7/P7)))</f>
        <v>0.022727272727273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16</v>
      </c>
      <c r="AN7" s="101">
        <f>IF(P7=0,"",IF(AM7=0,"",(AM7/P7)))</f>
        <v>0.36363636363636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4</v>
      </c>
      <c r="AW7" s="107">
        <f>IF(P7=0,"",IF(AV7=0,"",(AV7/P7)))</f>
        <v>0.090909090909091</v>
      </c>
      <c r="AX7" s="106">
        <v>1</v>
      </c>
      <c r="AY7" s="108">
        <f>IFERROR(AX7/AV7,"-")</f>
        <v>0.25</v>
      </c>
      <c r="AZ7" s="109">
        <v>25000</v>
      </c>
      <c r="BA7" s="110">
        <f>IFERROR(AZ7/AV7,"-")</f>
        <v>6250</v>
      </c>
      <c r="BB7" s="111"/>
      <c r="BC7" s="111">
        <v>1</v>
      </c>
      <c r="BD7" s="111"/>
      <c r="BE7" s="112">
        <v>11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5</v>
      </c>
      <c r="BO7" s="120">
        <f>IF(P7=0,"",IF(BN7=0,"",(BN7/P7)))</f>
        <v>0.11363636363636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4</v>
      </c>
      <c r="BX7" s="127">
        <f>IF(P7=0,"",IF(BW7=0,"",(BW7/P7)))</f>
        <v>0.090909090909091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3</v>
      </c>
      <c r="CG7" s="134">
        <f>IF(P7=0,"",IF(CF7=0,"",(CF7/P7)))</f>
        <v>0.068181818181818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25000</v>
      </c>
      <c r="CQ7" s="141">
        <v>25000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0.2</v>
      </c>
      <c r="B10" s="39"/>
      <c r="C10" s="39"/>
      <c r="D10" s="39"/>
      <c r="E10" s="39"/>
      <c r="F10" s="39"/>
      <c r="G10" s="40" t="s">
        <v>88</v>
      </c>
      <c r="H10" s="40"/>
      <c r="I10" s="40"/>
      <c r="J10" s="190">
        <f>SUM(J6:J9)</f>
        <v>125000</v>
      </c>
      <c r="K10" s="41">
        <f>SUM(K6:K9)</f>
        <v>187</v>
      </c>
      <c r="L10" s="41">
        <f>SUM(L6:L9)</f>
        <v>103</v>
      </c>
      <c r="M10" s="41">
        <f>SUM(M6:M9)</f>
        <v>231</v>
      </c>
      <c r="N10" s="41">
        <f>SUM(N6:N9)</f>
        <v>63</v>
      </c>
      <c r="O10" s="41">
        <f>SUM(O6:O9)</f>
        <v>0</v>
      </c>
      <c r="P10" s="41">
        <f>SUM(P6:P9)</f>
        <v>63</v>
      </c>
      <c r="Q10" s="42">
        <f>IFERROR(P10/M10,"-")</f>
        <v>0.27272727272727</v>
      </c>
      <c r="R10" s="78">
        <f>SUM(R6:R9)</f>
        <v>4</v>
      </c>
      <c r="S10" s="78">
        <f>SUM(S6:S9)</f>
        <v>12</v>
      </c>
      <c r="T10" s="42">
        <f>IFERROR(R10/P10,"-")</f>
        <v>0.063492063492063</v>
      </c>
      <c r="U10" s="184">
        <f>IFERROR(J10/P10,"-")</f>
        <v>1984.126984127</v>
      </c>
      <c r="V10" s="44">
        <f>SUM(V6:V9)</f>
        <v>0</v>
      </c>
      <c r="W10" s="42">
        <f>IFERROR(V10/P10,"-")</f>
        <v>0</v>
      </c>
      <c r="X10" s="190">
        <f>SUM(X6:X9)</f>
        <v>25000</v>
      </c>
      <c r="Y10" s="190">
        <f>IFERROR(X10/P10,"-")</f>
        <v>396.8253968254</v>
      </c>
      <c r="Z10" s="190" t="str">
        <f>IFERROR(X10/V10,"-")</f>
        <v>-</v>
      </c>
      <c r="AA10" s="190">
        <f>X10-J10</f>
        <v>-100000</v>
      </c>
      <c r="AB10" s="47">
        <f>X10/J10</f>
        <v>0.2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