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DVD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<sst xmlns="http://schemas.openxmlformats.org/spreadsheetml/2006/main" uniqueCount="71">
  <si>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</si>
  <si>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</si>
  <si>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</si>
  <si>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</si>
  <si>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</si>
  <si>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</si>
  <si>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</si>
  <si>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</si>
  <si>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</si>
  <si>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</si>
  <si>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</si>
  <si>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</si>
  <si>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</si>
  <si>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</si>
  <si>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</si>
  <si>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</si>
  <si>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</si>
  <si>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</si>
  <si>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</si>
  <si>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</si>
  <si>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</si>
  <si>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</si>
  <si>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</si>
  <si>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DVD</t>
  </si>
  <si>
    <t>09月</t>
  </si>
  <si>
    <t>どきどき</t>
  </si>
  <si>
    <t>最終更新日</t>
  </si>
  <si>
    <t>11月06日</t>
  </si>
  <si>
    <t>年齢分布（才）</t>
  </si>
  <si>
    <t>入金者
合計</t>
  </si>
  <si>
    <t>課金額計</t>
  </si>
  <si>
    <t>高額check</t>
  </si>
  <si>
    <t>●DVD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</si>
  <si>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</si>
  <si>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</si>
  <si>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</si>
  <si>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</si>
  <si>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</si>
  <si>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</si>
  <si>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</si>
  <si>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</si>
  <si>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</si>
  <si>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</si>
  <si>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</si>
  <si>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</si>
  <si>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</si>
  <si>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</si>
  <si>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</si>
  <si>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</si>
  <si>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</si>
  <si>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</si>
  <si>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</si>
  <si>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</si>
  <si>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</si>
  <si>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</si>
  <si>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</si>
  <si>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</si>
  <si>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</si>
  <si>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</si>
  <si>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</si>
  <si>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pk283</t>
  </si>
  <si>
    <t>文友舎</t>
  </si>
  <si>
    <t>DVD漫画たかし</t>
  </si>
  <si>
    <t>毎月売</t>
  </si>
  <si>
    <t>lp02</t>
  </si>
  <si>
    <t>EXCITING MAX!SPECIAL</t>
  </si>
  <si>
    <t>DVD袋裏1C+コンテンツ枠</t>
  </si>
  <si>
    <t>9月11日(月)</t>
  </si>
  <si>
    <t>pk284</t>
  </si>
  <si>
    <t>空電</t>
  </si>
  <si>
    <t>DVD TOTAL</t>
  </si>
</sst>
</file>

<file path=xl/styles.xml><?xml version="1.0" encoding="utf-8"?>
<styleSheet xmlns="http://schemas.openxmlformats.org/spreadsheetml/2006/main" xml:space="preserve">
  <numFmts count="8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  <numFmt numFmtId="170" formatCode="&quot;¥&quot;#,##0_);[Red]\(&quot;¥&quot;#,##0\)"/>
    <numFmt numFmtId="171" formatCode="#,##0_);[Red]\(#,##0\)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D8E4BC"/>
        <bgColor rgb="FFD8E4BC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04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9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170" fillId="2" borderId="1" applyFont="1" applyNumberFormat="1" applyFill="0" applyBorder="1" applyAlignment="1">
      <alignment horizontal="general" vertical="bottom" textRotation="0" wrapText="false" shrinkToFit="false"/>
    </xf>
    <xf xfId="0" fontId="1" numFmtId="170" fillId="2" borderId="3" applyFont="1" applyNumberFormat="1" applyFill="0" applyBorder="1" applyAlignment="1">
      <alignment horizontal="right" vertical="bottom" textRotation="0" wrapText="false" shrinkToFit="false"/>
    </xf>
    <xf xfId="0" fontId="1" numFmtId="170" fillId="2" borderId="3" applyFont="1" applyNumberFormat="1" applyFill="0" applyBorder="1" applyAlignment="1">
      <alignment horizontal="general" vertical="bottom" textRotation="0" wrapText="false" shrinkToFit="false"/>
    </xf>
    <xf xfId="0" fontId="2" numFmtId="170" fillId="6" borderId="1" applyFont="1" applyNumberFormat="1" applyFill="1" applyBorder="1" applyAlignment="1">
      <alignment horizontal="right" vertical="center" textRotation="0" wrapText="false" shrinkToFit="false"/>
    </xf>
    <xf xfId="0" fontId="1" numFmtId="171" fillId="2" borderId="1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center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2" numFmtId="171" fillId="6" borderId="1" applyFont="1" applyNumberFormat="1" applyFill="1" applyBorder="1" applyAlignment="1">
      <alignment horizontal="general" vertical="bottom" textRotation="0" wrapText="false" shrinkToFit="false"/>
    </xf>
    <xf xfId="0" fontId="1" numFmtId="171" fillId="2" borderId="1" applyFont="1" applyNumberFormat="1" applyFill="0" applyBorder="1" applyAlignment="0">
      <alignment horizontal="general" vertical="center" textRotation="0" wrapText="false" shrinkToFit="false"/>
    </xf>
    <xf xfId="0" fontId="1" numFmtId="171" fillId="2" borderId="10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3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17.5" customWidth="true" style="74"/>
    <col min="3" max="3" width="10.375" customWidth="true" style="74"/>
    <col min="4" max="4" width="13.125" customWidth="true" style="74"/>
    <col min="5" max="5" width="10.875" customWidth="true" style="74"/>
    <col min="6" max="6" width="10.875" customWidth="true" style="74"/>
    <col min="7" max="7" width="10.375" customWidth="true" style="74"/>
    <col min="8" max="8" width="9" customWidth="true" style="74"/>
    <col min="9" max="9" width="9" customWidth="true" style="74"/>
    <col min="10" max="10" width="10.375" customWidth="true" style="74"/>
    <col min="11" max="11" width="10.375" customWidth="true" style="74"/>
    <col min="12" max="12" width="10.375" customWidth="true" style="74"/>
    <col min="13" max="13" width="7.375" customWidth="true" style="74"/>
    <col min="14" max="14" width="9" customWidth="true" style="74"/>
    <col min="15" max="15" width="9" customWidth="true" style="74"/>
    <col min="16" max="16" width="6.75" customWidth="true" style="74"/>
    <col min="17" max="17" width="7.875" customWidth="true" style="74"/>
    <col min="18" max="18" width="10" customWidth="true" style="74"/>
    <col min="19" max="19" width="9" customWidth="true" style="74"/>
    <col min="20" max="20" width="9" customWidth="true" style="74"/>
    <col min="21" max="21" width="12.375" customWidth="true" style="74"/>
    <col min="22" max="22" width="9" customWidth="true" style="74"/>
    <col min="23" max="23" width="9" customWidth="true" style="74"/>
    <col min="24" max="24" width="9" customWidth="true" style="74"/>
  </cols>
  <sheetData>
    <row r="2" spans="1:24" customHeight="1" ht="13.5">
      <c r="A2" s="24"/>
      <c r="B2" s="27"/>
      <c r="C2" s="27"/>
      <c r="D2" s="77"/>
      <c r="E2" s="77"/>
      <c r="F2" s="7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</row>
    <row r="3" spans="1:24" customHeight="1" ht="14.25">
      <c r="A3" s="27" t="s">
        <v>0</v>
      </c>
      <c r="B3" s="38"/>
      <c r="C3" s="38"/>
      <c r="D3" s="57"/>
      <c r="E3" s="146" t="s">
        <v>1</v>
      </c>
      <c r="F3" s="14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7"/>
      <c r="T3" s="57"/>
      <c r="U3" s="57"/>
      <c r="V3" s="57"/>
      <c r="W3" s="57"/>
      <c r="X3" s="144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3"/>
      <c r="X4" s="144"/>
    </row>
    <row r="5" spans="1:24">
      <c r="A5" s="19"/>
      <c r="B5" s="28"/>
      <c r="C5" s="28"/>
      <c r="D5" s="194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199"/>
      <c r="S5" s="199"/>
      <c r="T5" s="199"/>
      <c r="U5" s="199"/>
      <c r="V5" s="10"/>
      <c r="W5" s="61"/>
      <c r="X5" s="144"/>
    </row>
    <row r="6" spans="1:24">
      <c r="A6" s="80"/>
      <c r="B6" s="86" t="s">
        <v>23</v>
      </c>
      <c r="C6" s="86">
        <v>2</v>
      </c>
      <c r="D6" s="195">
        <v>125000</v>
      </c>
      <c r="E6" s="81">
        <v>256</v>
      </c>
      <c r="F6" s="81">
        <v>127</v>
      </c>
      <c r="G6" s="81">
        <v>238</v>
      </c>
      <c r="H6" s="91">
        <v>48</v>
      </c>
      <c r="I6" s="92">
        <v>2</v>
      </c>
      <c r="J6" s="145">
        <f>H6+I6</f>
        <v>50</v>
      </c>
      <c r="K6" s="82">
        <f>IFERROR(J6/G6,"-")</f>
        <v>0.21008403361345</v>
      </c>
      <c r="L6" s="81">
        <v>17</v>
      </c>
      <c r="M6" s="81">
        <v>7</v>
      </c>
      <c r="N6" s="82">
        <f>IFERROR(L6/J6,"-")</f>
        <v>0.34</v>
      </c>
      <c r="O6" s="83">
        <f>IFERROR(D6/J6,"-")</f>
        <v>2500</v>
      </c>
      <c r="P6" s="84">
        <v>1</v>
      </c>
      <c r="Q6" s="82">
        <f>IFERROR(P6/J6,"-")</f>
        <v>0.02</v>
      </c>
      <c r="R6" s="200">
        <v>13000</v>
      </c>
      <c r="S6" s="201">
        <f>IFERROR(R6/J6,"-")</f>
        <v>260</v>
      </c>
      <c r="T6" s="201">
        <f>IFERROR(R6/P6,"-")</f>
        <v>13000</v>
      </c>
      <c r="U6" s="195">
        <f>IFERROR(R6-D6,"-")</f>
        <v>-112000</v>
      </c>
      <c r="V6" s="85">
        <f>R6/D6</f>
        <v>0.104</v>
      </c>
      <c r="W6" s="79"/>
      <c r="X6" s="144"/>
    </row>
    <row r="7" spans="1:24">
      <c r="A7" s="30"/>
      <c r="B7" s="87"/>
      <c r="C7" s="87"/>
      <c r="D7" s="196"/>
      <c r="E7" s="34"/>
      <c r="F7" s="34"/>
      <c r="G7" s="31"/>
      <c r="H7" s="31"/>
      <c r="I7" s="31"/>
      <c r="J7" s="31"/>
      <c r="K7" s="33"/>
      <c r="L7" s="33"/>
      <c r="M7" s="31"/>
      <c r="N7" s="33"/>
      <c r="O7" s="25"/>
      <c r="P7" s="25"/>
      <c r="Q7" s="25"/>
      <c r="R7" s="202"/>
      <c r="S7" s="202"/>
      <c r="T7" s="202"/>
      <c r="U7" s="202"/>
      <c r="V7" s="33"/>
      <c r="W7" s="61"/>
      <c r="X7" s="144"/>
    </row>
    <row r="8" spans="1:24">
      <c r="A8" s="30"/>
      <c r="B8" s="37"/>
      <c r="C8" s="37"/>
      <c r="D8" s="197"/>
      <c r="E8" s="34"/>
      <c r="F8" s="34"/>
      <c r="G8" s="31"/>
      <c r="H8" s="31"/>
      <c r="I8" s="31"/>
      <c r="J8" s="31"/>
      <c r="K8" s="33"/>
      <c r="L8" s="33"/>
      <c r="M8" s="31"/>
      <c r="N8" s="33"/>
      <c r="O8" s="25"/>
      <c r="P8" s="25"/>
      <c r="Q8" s="25"/>
      <c r="R8" s="202"/>
      <c r="S8" s="202"/>
      <c r="T8" s="202"/>
      <c r="U8" s="202"/>
      <c r="V8" s="33"/>
      <c r="W8" s="61"/>
      <c r="X8" s="144"/>
    </row>
    <row r="9" spans="1:24">
      <c r="A9" s="19"/>
      <c r="B9" s="41"/>
      <c r="C9" s="41"/>
      <c r="D9" s="198">
        <f>SUM(D6:D7)</f>
        <v>125000</v>
      </c>
      <c r="E9" s="41">
        <f>SUM(E6:E7)</f>
        <v>256</v>
      </c>
      <c r="F9" s="41">
        <f>SUM(F6:F7)</f>
        <v>127</v>
      </c>
      <c r="G9" s="41">
        <f>SUM(G6:G7)</f>
        <v>238</v>
      </c>
      <c r="H9" s="41">
        <f>SUM(H6:H7)</f>
        <v>48</v>
      </c>
      <c r="I9" s="41">
        <f>SUM(I6:I7)</f>
        <v>2</v>
      </c>
      <c r="J9" s="41">
        <f>SUM(J6:J7)</f>
        <v>50</v>
      </c>
      <c r="K9" s="42">
        <f>IFERROR(J9/G9,"-")</f>
        <v>0.21008403361345</v>
      </c>
      <c r="L9" s="78">
        <f>SUM(L6:L7)</f>
        <v>17</v>
      </c>
      <c r="M9" s="78">
        <f>SUM(M6:M7)</f>
        <v>7</v>
      </c>
      <c r="N9" s="42">
        <f>IFERROR(L9/J9,"-")</f>
        <v>0.34</v>
      </c>
      <c r="O9" s="43">
        <f>IFERROR(D9/J9,"-")</f>
        <v>2500</v>
      </c>
      <c r="P9" s="44">
        <f>SUM(P6:P7)</f>
        <v>1</v>
      </c>
      <c r="Q9" s="42">
        <f>IFERROR(P9/J9,"-")</f>
        <v>0.02</v>
      </c>
      <c r="R9" s="45">
        <f>SUM(R6:R7)</f>
        <v>13000</v>
      </c>
      <c r="S9" s="45">
        <f>IFERROR(R9/J9,"-")</f>
        <v>260</v>
      </c>
      <c r="T9" s="45">
        <f>IFERROR(R9/P9,"-")</f>
        <v>13000</v>
      </c>
      <c r="U9" s="46">
        <f>SUM(U6:U7)</f>
        <v>-112000</v>
      </c>
      <c r="V9" s="47">
        <f>IFERROR(R9/D9,"-")</f>
        <v>0.104</v>
      </c>
      <c r="W9" s="60"/>
      <c r="X9" s="144"/>
    </row>
    <row r="10" spans="1:24">
      <c r="X10" s="144"/>
    </row>
    <row r="11" spans="1:24">
      <c r="X11" s="144"/>
    </row>
    <row r="12" spans="1:24">
      <c r="X12" s="144"/>
    </row>
    <row r="13" spans="1:24">
      <c r="X13" s="14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0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7.25" customWidth="true" style="74"/>
    <col min="3" max="3" width="7" customWidth="true" style="74"/>
    <col min="4" max="4" width="30.625" customWidth="true" style="74"/>
    <col min="5" max="5" width="30.625" customWidth="true" style="74"/>
    <col min="6" max="6" width="8.25" customWidth="true" style="74"/>
    <col min="7" max="7" width="33.5" customWidth="true" style="74"/>
    <col min="8" max="8" width="14.375" customWidth="true" style="74"/>
    <col min="9" max="9" width="12.25" customWidth="true" style="74"/>
    <col min="10" max="10" width="10.875" customWidth="true" style="74"/>
    <col min="11" max="11" width="10.875" customWidth="true" style="74"/>
    <col min="12" max="12" width="10.875" customWidth="true" style="74"/>
    <col min="13" max="13" width="10.375" customWidth="true" style="74"/>
    <col min="14" max="14" width="9" customWidth="true" style="74"/>
    <col min="15" max="15" width="9" customWidth="true" style="74"/>
    <col min="16" max="16" width="10.375" customWidth="true" style="74"/>
    <col min="17" max="17" width="10.375" customWidth="true" style="74"/>
    <col min="18" max="18" width="10.375" customWidth="true" style="74"/>
    <col min="19" max="19" width="7.375" customWidth="true" style="74"/>
    <col min="20" max="20" width="9" customWidth="true" style="74"/>
    <col min="21" max="21" width="9" customWidth="true" style="74"/>
    <col min="22" max="22" width="6.75" customWidth="true" style="74"/>
    <col min="23" max="23" width="7.875" customWidth="true" style="74"/>
    <col min="24" max="24" width="10" customWidth="true" style="74"/>
    <col min="25" max="25" width="9" customWidth="true" style="74"/>
    <col min="26" max="26" width="9" customWidth="true" style="74"/>
    <col min="27" max="27" width="12.375" customWidth="true" style="74"/>
    <col min="28" max="28" width="9" customWidth="true" style="74"/>
    <col min="29" max="29" width="9" customWidth="true" style="56"/>
    <col min="30" max="30" width="9" customWidth="true" style="74"/>
    <col min="31" max="31" width="9" customWidth="true" style="74"/>
    <col min="32" max="32" width="9" customWidth="true" style="74"/>
    <col min="33" max="33" width="9" customWidth="true" style="74"/>
    <col min="34" max="34" width="9" customWidth="true" style="74"/>
    <col min="35" max="35" width="9" customWidth="true" style="74"/>
    <col min="36" max="36" width="9" customWidth="true" style="74"/>
    <col min="37" max="37" width="9" customWidth="true" style="74"/>
    <col min="38" max="38" width="9" customWidth="true" style="74"/>
    <col min="39" max="39" width="9" customWidth="true" style="74"/>
    <col min="40" max="40" width="9" customWidth="true" style="74"/>
    <col min="41" max="41" width="9" customWidth="true" style="74"/>
    <col min="42" max="42" width="9" customWidth="true" style="74"/>
    <col min="43" max="43" width="9" customWidth="true" style="74"/>
    <col min="44" max="44" width="9" customWidth="true" style="74"/>
    <col min="45" max="45" width="9" customWidth="true" style="74"/>
    <col min="46" max="46" width="9" customWidth="true" style="74"/>
    <col min="47" max="47" width="9" customWidth="true" style="74"/>
    <col min="48" max="48" width="9" customWidth="true" style="74"/>
    <col min="49" max="49" width="9" customWidth="true" style="74"/>
    <col min="50" max="50" width="9" customWidth="true" style="74"/>
    <col min="51" max="51" width="9" customWidth="true" style="74"/>
    <col min="52" max="52" width="9" customWidth="true" style="74"/>
    <col min="53" max="53" width="9" customWidth="true" style="74"/>
    <col min="54" max="54" width="9" customWidth="true" style="74"/>
    <col min="55" max="55" width="9" customWidth="true" style="74"/>
    <col min="56" max="56" width="9" customWidth="true" style="74"/>
    <col min="57" max="57" width="9" customWidth="true" style="74"/>
    <col min="58" max="58" width="9" customWidth="true" style="74"/>
    <col min="59" max="59" width="9" customWidth="true" style="74"/>
    <col min="60" max="60" width="9" customWidth="true" style="74"/>
    <col min="61" max="61" width="9" customWidth="true" style="74"/>
    <col min="62" max="62" width="9" customWidth="true" style="74"/>
    <col min="63" max="63" width="9" customWidth="true" style="74"/>
    <col min="64" max="64" width="9" customWidth="true" style="74"/>
    <col min="65" max="65" width="9" customWidth="true" style="74"/>
    <col min="66" max="66" width="9" customWidth="true" style="74"/>
    <col min="67" max="67" width="9" customWidth="true" style="74"/>
    <col min="68" max="68" width="9" customWidth="true" style="74"/>
    <col min="69" max="69" width="9" customWidth="true" style="74"/>
    <col min="70" max="70" width="9" customWidth="true" style="74"/>
    <col min="71" max="71" width="9" customWidth="true" style="74"/>
    <col min="72" max="72" width="9" customWidth="true" style="74"/>
    <col min="73" max="73" width="9" customWidth="true" style="74"/>
    <col min="74" max="74" width="9" customWidth="true" style="74"/>
    <col min="75" max="75" width="9" customWidth="true" style="74"/>
    <col min="76" max="76" width="9" customWidth="true" style="74"/>
    <col min="77" max="77" width="9" customWidth="true" style="74"/>
    <col min="78" max="78" width="9" customWidth="true" style="74"/>
    <col min="79" max="79" width="9" customWidth="true" style="74"/>
    <col min="80" max="80" width="9" customWidth="true" style="74"/>
    <col min="81" max="81" width="9" customWidth="true" style="74"/>
    <col min="82" max="82" width="9" customWidth="true" style="74"/>
    <col min="83" max="83" width="9" customWidth="true" style="74"/>
    <col min="84" max="84" width="9" customWidth="true" style="74"/>
    <col min="85" max="85" width="9" customWidth="true" style="74"/>
    <col min="86" max="86" width="9" customWidth="true" style="74"/>
    <col min="87" max="87" width="9" customWidth="true" style="74"/>
    <col min="88" max="88" width="9" customWidth="true" style="74"/>
    <col min="89" max="89" width="9" customWidth="true" style="74"/>
    <col min="90" max="90" width="9" customWidth="true" style="74"/>
    <col min="91" max="91" width="9" customWidth="true" style="74"/>
    <col min="92" max="92" width="9" customWidth="true" style="74"/>
    <col min="93" max="93" width="9" customWidth="true" style="74"/>
    <col min="94" max="94" width="9" customWidth="true" style="74"/>
    <col min="95" max="95" width="9" customWidth="true" style="74"/>
    <col min="96" max="96" width="9" customWidth="true" style="74"/>
    <col min="97" max="97" width="9" customWidth="true" style="74"/>
    <col min="98" max="98" width="9" customWidth="true" style="74"/>
  </cols>
  <sheetData>
    <row r="2" spans="1:98" customHeight="1" ht="13.5">
      <c r="A2" s="24" t="s">
        <v>24</v>
      </c>
      <c r="B2" s="27" t="s">
        <v>25</v>
      </c>
      <c r="C2" s="1"/>
      <c r="G2" s="76"/>
      <c r="H2" s="76"/>
      <c r="I2" s="76"/>
      <c r="J2" s="77"/>
      <c r="K2" s="77"/>
      <c r="L2" s="77" t="s">
        <v>26</v>
      </c>
      <c r="M2" s="1"/>
      <c r="N2" s="1"/>
      <c r="O2" s="12" t="s">
        <v>27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7"/>
      <c r="AD2" s="157" t="s">
        <v>28</v>
      </c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8" t="s">
        <v>29</v>
      </c>
      <c r="CP2" s="160" t="s">
        <v>30</v>
      </c>
      <c r="CQ2" s="148" t="s">
        <v>31</v>
      </c>
      <c r="CR2" s="149"/>
      <c r="CS2" s="150"/>
    </row>
    <row r="3" spans="1:98" customHeight="1" ht="14.25">
      <c r="A3" s="11" t="s">
        <v>32</v>
      </c>
      <c r="B3" s="38"/>
      <c r="C3" s="18"/>
      <c r="D3" s="18"/>
      <c r="E3" s="18"/>
      <c r="F3" s="18"/>
      <c r="G3" s="73"/>
      <c r="H3" s="73"/>
      <c r="I3" s="1"/>
      <c r="J3" s="1"/>
      <c r="K3" s="146" t="s">
        <v>1</v>
      </c>
      <c r="L3" s="14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7"/>
      <c r="AD3" s="151" t="s">
        <v>33</v>
      </c>
      <c r="AE3" s="152"/>
      <c r="AF3" s="152"/>
      <c r="AG3" s="152"/>
      <c r="AH3" s="152"/>
      <c r="AI3" s="152"/>
      <c r="AJ3" s="152"/>
      <c r="AK3" s="152"/>
      <c r="AL3" s="152"/>
      <c r="AM3" s="163" t="s">
        <v>34</v>
      </c>
      <c r="AN3" s="164"/>
      <c r="AO3" s="164"/>
      <c r="AP3" s="164"/>
      <c r="AQ3" s="164"/>
      <c r="AR3" s="164"/>
      <c r="AS3" s="164"/>
      <c r="AT3" s="164"/>
      <c r="AU3" s="165"/>
      <c r="AV3" s="166" t="s">
        <v>35</v>
      </c>
      <c r="AW3" s="167"/>
      <c r="AX3" s="167"/>
      <c r="AY3" s="167"/>
      <c r="AZ3" s="167"/>
      <c r="BA3" s="167"/>
      <c r="BB3" s="167"/>
      <c r="BC3" s="167"/>
      <c r="BD3" s="168"/>
      <c r="BE3" s="169" t="s">
        <v>36</v>
      </c>
      <c r="BF3" s="170"/>
      <c r="BG3" s="170"/>
      <c r="BH3" s="170"/>
      <c r="BI3" s="170"/>
      <c r="BJ3" s="170"/>
      <c r="BK3" s="170"/>
      <c r="BL3" s="170"/>
      <c r="BM3" s="171"/>
      <c r="BN3" s="172" t="s">
        <v>37</v>
      </c>
      <c r="BO3" s="173"/>
      <c r="BP3" s="173"/>
      <c r="BQ3" s="173"/>
      <c r="BR3" s="173"/>
      <c r="BS3" s="173"/>
      <c r="BT3" s="173"/>
      <c r="BU3" s="173"/>
      <c r="BV3" s="174"/>
      <c r="BW3" s="175" t="s">
        <v>38</v>
      </c>
      <c r="BX3" s="176"/>
      <c r="BY3" s="176"/>
      <c r="BZ3" s="176"/>
      <c r="CA3" s="176"/>
      <c r="CB3" s="176"/>
      <c r="CC3" s="176"/>
      <c r="CD3" s="176"/>
      <c r="CE3" s="177"/>
      <c r="CF3" s="178" t="s">
        <v>39</v>
      </c>
      <c r="CG3" s="179"/>
      <c r="CH3" s="179"/>
      <c r="CI3" s="179"/>
      <c r="CJ3" s="179"/>
      <c r="CK3" s="179"/>
      <c r="CL3" s="179"/>
      <c r="CM3" s="179"/>
      <c r="CN3" s="180"/>
      <c r="CO3" s="158"/>
      <c r="CP3" s="161"/>
      <c r="CQ3" s="153" t="s">
        <v>40</v>
      </c>
      <c r="CR3" s="154"/>
      <c r="CS3" s="155" t="s">
        <v>41</v>
      </c>
    </row>
    <row r="4" spans="1:98">
      <c r="A4" s="26"/>
      <c r="B4" s="5" t="s">
        <v>42</v>
      </c>
      <c r="C4" s="5" t="s">
        <v>43</v>
      </c>
      <c r="D4" s="5" t="s">
        <v>44</v>
      </c>
      <c r="E4" s="5" t="s">
        <v>45</v>
      </c>
      <c r="F4" s="20" t="s">
        <v>46</v>
      </c>
      <c r="G4" s="5" t="s">
        <v>47</v>
      </c>
      <c r="H4" s="14" t="s">
        <v>48</v>
      </c>
      <c r="I4" s="14" t="s">
        <v>49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8"/>
      <c r="AD4" s="48" t="s">
        <v>50</v>
      </c>
      <c r="AE4" s="48" t="s">
        <v>51</v>
      </c>
      <c r="AF4" s="48" t="s">
        <v>52</v>
      </c>
      <c r="AG4" s="48" t="s">
        <v>17</v>
      </c>
      <c r="AH4" s="48" t="s">
        <v>53</v>
      </c>
      <c r="AI4" s="48" t="s">
        <v>54</v>
      </c>
      <c r="AJ4" s="48" t="s">
        <v>55</v>
      </c>
      <c r="AK4" s="48" t="s">
        <v>56</v>
      </c>
      <c r="AL4" s="48" t="s">
        <v>57</v>
      </c>
      <c r="AM4" s="49" t="s">
        <v>50</v>
      </c>
      <c r="AN4" s="49" t="s">
        <v>51</v>
      </c>
      <c r="AO4" s="49" t="s">
        <v>52</v>
      </c>
      <c r="AP4" s="49" t="s">
        <v>17</v>
      </c>
      <c r="AQ4" s="49" t="s">
        <v>53</v>
      </c>
      <c r="AR4" s="49" t="s">
        <v>54</v>
      </c>
      <c r="AS4" s="49" t="s">
        <v>55</v>
      </c>
      <c r="AT4" s="49" t="s">
        <v>56</v>
      </c>
      <c r="AU4" s="49" t="s">
        <v>57</v>
      </c>
      <c r="AV4" s="50" t="s">
        <v>50</v>
      </c>
      <c r="AW4" s="50" t="s">
        <v>51</v>
      </c>
      <c r="AX4" s="50" t="s">
        <v>52</v>
      </c>
      <c r="AY4" s="50" t="s">
        <v>17</v>
      </c>
      <c r="AZ4" s="50" t="s">
        <v>53</v>
      </c>
      <c r="BA4" s="50" t="s">
        <v>54</v>
      </c>
      <c r="BB4" s="50" t="s">
        <v>55</v>
      </c>
      <c r="BC4" s="50" t="s">
        <v>56</v>
      </c>
      <c r="BD4" s="50" t="s">
        <v>57</v>
      </c>
      <c r="BE4" s="51" t="s">
        <v>50</v>
      </c>
      <c r="BF4" s="51" t="s">
        <v>51</v>
      </c>
      <c r="BG4" s="51" t="s">
        <v>52</v>
      </c>
      <c r="BH4" s="51" t="s">
        <v>17</v>
      </c>
      <c r="BI4" s="51" t="s">
        <v>53</v>
      </c>
      <c r="BJ4" s="51" t="s">
        <v>54</v>
      </c>
      <c r="BK4" s="51" t="s">
        <v>55</v>
      </c>
      <c r="BL4" s="51" t="s">
        <v>56</v>
      </c>
      <c r="BM4" s="51" t="s">
        <v>57</v>
      </c>
      <c r="BN4" s="118" t="s">
        <v>50</v>
      </c>
      <c r="BO4" s="118" t="s">
        <v>51</v>
      </c>
      <c r="BP4" s="118" t="s">
        <v>52</v>
      </c>
      <c r="BQ4" s="118" t="s">
        <v>17</v>
      </c>
      <c r="BR4" s="118" t="s">
        <v>53</v>
      </c>
      <c r="BS4" s="118" t="s">
        <v>54</v>
      </c>
      <c r="BT4" s="118" t="s">
        <v>55</v>
      </c>
      <c r="BU4" s="118" t="s">
        <v>56</v>
      </c>
      <c r="BV4" s="118" t="s">
        <v>57</v>
      </c>
      <c r="BW4" s="52" t="s">
        <v>50</v>
      </c>
      <c r="BX4" s="52" t="s">
        <v>51</v>
      </c>
      <c r="BY4" s="52" t="s">
        <v>52</v>
      </c>
      <c r="BZ4" s="52" t="s">
        <v>17</v>
      </c>
      <c r="CA4" s="52" t="s">
        <v>53</v>
      </c>
      <c r="CB4" s="52" t="s">
        <v>54</v>
      </c>
      <c r="CC4" s="52" t="s">
        <v>55</v>
      </c>
      <c r="CD4" s="52" t="s">
        <v>56</v>
      </c>
      <c r="CE4" s="52" t="s">
        <v>57</v>
      </c>
      <c r="CF4" s="53" t="s">
        <v>50</v>
      </c>
      <c r="CG4" s="53" t="s">
        <v>51</v>
      </c>
      <c r="CH4" s="53" t="s">
        <v>52</v>
      </c>
      <c r="CI4" s="53" t="s">
        <v>17</v>
      </c>
      <c r="CJ4" s="53" t="s">
        <v>53</v>
      </c>
      <c r="CK4" s="53" t="s">
        <v>54</v>
      </c>
      <c r="CL4" s="53" t="s">
        <v>55</v>
      </c>
      <c r="CM4" s="53" t="s">
        <v>56</v>
      </c>
      <c r="CN4" s="53" t="s">
        <v>57</v>
      </c>
      <c r="CO4" s="159"/>
      <c r="CP4" s="162"/>
      <c r="CQ4" s="54" t="s">
        <v>58</v>
      </c>
      <c r="CR4" s="54" t="s">
        <v>59</v>
      </c>
      <c r="CS4" s="156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91"/>
      <c r="K5" s="29"/>
      <c r="L5" s="4"/>
      <c r="M5" s="4"/>
      <c r="N5" s="8"/>
      <c r="O5" s="8"/>
      <c r="P5" s="8"/>
      <c r="Q5" s="10"/>
      <c r="R5" s="9"/>
      <c r="S5" s="8"/>
      <c r="T5" s="9"/>
      <c r="U5" s="181"/>
      <c r="V5" s="2"/>
      <c r="W5" s="2"/>
      <c r="X5" s="185"/>
      <c r="Y5" s="185"/>
      <c r="Z5" s="185"/>
      <c r="AA5" s="185"/>
      <c r="AB5" s="10"/>
      <c r="AC5" s="59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</row>
    <row r="6" spans="1:98">
      <c r="A6" s="80">
        <f>AB6</f>
        <v>0.104</v>
      </c>
      <c r="B6" s="203" t="s">
        <v>60</v>
      </c>
      <c r="C6" s="203" t="s">
        <v>61</v>
      </c>
      <c r="D6" s="203" t="s">
        <v>62</v>
      </c>
      <c r="E6" s="203" t="s">
        <v>63</v>
      </c>
      <c r="F6" s="203" t="s">
        <v>64</v>
      </c>
      <c r="G6" s="203" t="s">
        <v>65</v>
      </c>
      <c r="H6" s="90" t="s">
        <v>66</v>
      </c>
      <c r="I6" s="90" t="s">
        <v>67</v>
      </c>
      <c r="J6" s="188">
        <v>125000</v>
      </c>
      <c r="K6" s="81">
        <v>24</v>
      </c>
      <c r="L6" s="81">
        <v>0</v>
      </c>
      <c r="M6" s="81">
        <v>105</v>
      </c>
      <c r="N6" s="91">
        <v>9</v>
      </c>
      <c r="O6" s="92">
        <v>1</v>
      </c>
      <c r="P6" s="93">
        <f>N6+O6</f>
        <v>10</v>
      </c>
      <c r="Q6" s="82">
        <f>IFERROR(P6/M6,"-")</f>
        <v>0.095238095238095</v>
      </c>
      <c r="R6" s="81">
        <v>2</v>
      </c>
      <c r="S6" s="81">
        <v>4</v>
      </c>
      <c r="T6" s="82">
        <f>IFERROR(S6/(O6+P6),"-")</f>
        <v>0.36363636363636</v>
      </c>
      <c r="U6" s="182">
        <f>IFERROR(J6/SUM(P6:P7),"-")</f>
        <v>2500</v>
      </c>
      <c r="V6" s="84">
        <v>1</v>
      </c>
      <c r="W6" s="82">
        <f>IF(P6=0,"-",V6/P6)</f>
        <v>0.1</v>
      </c>
      <c r="X6" s="186">
        <v>13000</v>
      </c>
      <c r="Y6" s="187">
        <f>IFERROR(X6/P6,"-")</f>
        <v>1300</v>
      </c>
      <c r="Z6" s="187">
        <f>IFERROR(X6/V6,"-")</f>
        <v>13000</v>
      </c>
      <c r="AA6" s="188">
        <f>SUM(X6:X7)-SUM(J6:J7)</f>
        <v>-112000</v>
      </c>
      <c r="AB6" s="85">
        <f>SUM(X6:X7)/SUM(J6:J7)</f>
        <v>0.104</v>
      </c>
      <c r="AC6" s="79"/>
      <c r="AD6" s="94"/>
      <c r="AE6" s="95">
        <f>IF(P6=0,"",IF(AD6=0,"",(AD6/P6)))</f>
        <v>0</v>
      </c>
      <c r="AF6" s="94"/>
      <c r="AG6" s="96" t="str">
        <f>IFERROR(AF6/AD6,"-")</f>
        <v>-</v>
      </c>
      <c r="AH6" s="97"/>
      <c r="AI6" s="98" t="str">
        <f>IFERROR(AH6/AD6,"-")</f>
        <v>-</v>
      </c>
      <c r="AJ6" s="99"/>
      <c r="AK6" s="99"/>
      <c r="AL6" s="99"/>
      <c r="AM6" s="100">
        <v>3</v>
      </c>
      <c r="AN6" s="101">
        <f>IF(P6=0,"",IF(AM6=0,"",(AM6/P6)))</f>
        <v>0.3</v>
      </c>
      <c r="AO6" s="100"/>
      <c r="AP6" s="102">
        <f>IFERROR(AP6/AM6,"-")</f>
        <v>0</v>
      </c>
      <c r="AQ6" s="103"/>
      <c r="AR6" s="104">
        <f>IFERROR(AQ6/AM6,"-")</f>
        <v>0</v>
      </c>
      <c r="AS6" s="105"/>
      <c r="AT6" s="105"/>
      <c r="AU6" s="105"/>
      <c r="AV6" s="106">
        <v>2</v>
      </c>
      <c r="AW6" s="107">
        <f>IF(P6=0,"",IF(AV6=0,"",(AV6/P6)))</f>
        <v>0.2</v>
      </c>
      <c r="AX6" s="106"/>
      <c r="AY6" s="108">
        <f>IFERROR(AX6/AV6,"-")</f>
        <v>0</v>
      </c>
      <c r="AZ6" s="109"/>
      <c r="BA6" s="110">
        <f>IFERROR(AZ6/AV6,"-")</f>
        <v>0</v>
      </c>
      <c r="BB6" s="111"/>
      <c r="BC6" s="111"/>
      <c r="BD6" s="111"/>
      <c r="BE6" s="112">
        <v>2</v>
      </c>
      <c r="BF6" s="113">
        <f>IF(P6=0,"",IF(BE6=0,"",(BE6/P6)))</f>
        <v>0.2</v>
      </c>
      <c r="BG6" s="112"/>
      <c r="BH6" s="114">
        <f>IFERROR(BG6/BE6,"-")</f>
        <v>0</v>
      </c>
      <c r="BI6" s="115"/>
      <c r="BJ6" s="116">
        <f>IFERROR(BI6/BE6,"-")</f>
        <v>0</v>
      </c>
      <c r="BK6" s="117"/>
      <c r="BL6" s="117"/>
      <c r="BM6" s="117"/>
      <c r="BN6" s="119">
        <v>2</v>
      </c>
      <c r="BO6" s="120">
        <f>IF(P6=0,"",IF(BN6=0,"",(BN6/P6)))</f>
        <v>0.2</v>
      </c>
      <c r="BP6" s="121"/>
      <c r="BQ6" s="122">
        <f>IFERROR(BP6/BN6,"-")</f>
        <v>0</v>
      </c>
      <c r="BR6" s="123"/>
      <c r="BS6" s="124">
        <f>IFERROR(BR6/BN6,"-")</f>
        <v>0</v>
      </c>
      <c r="BT6" s="125"/>
      <c r="BU6" s="125"/>
      <c r="BV6" s="125"/>
      <c r="BW6" s="126">
        <v>1</v>
      </c>
      <c r="BX6" s="127">
        <f>IF(P6=0,"",IF(BW6=0,"",(BW6/P6)))</f>
        <v>0.1</v>
      </c>
      <c r="BY6" s="128">
        <v>1</v>
      </c>
      <c r="BZ6" s="129">
        <f>IFERROR(BY6/BW6,"-")</f>
        <v>1</v>
      </c>
      <c r="CA6" s="130">
        <v>13000</v>
      </c>
      <c r="CB6" s="131">
        <f>IFERROR(CA6/BW6,"-")</f>
        <v>13000</v>
      </c>
      <c r="CC6" s="132"/>
      <c r="CD6" s="132"/>
      <c r="CE6" s="132">
        <v>1</v>
      </c>
      <c r="CF6" s="133"/>
      <c r="CG6" s="134">
        <f>IF(P6=0,"",IF(CF6=0,"",(CF6/P6)))</f>
        <v>0</v>
      </c>
      <c r="CH6" s="135"/>
      <c r="CI6" s="136" t="str">
        <f>IFERROR(CH6/CF6,"-")</f>
        <v>-</v>
      </c>
      <c r="CJ6" s="137"/>
      <c r="CK6" s="138" t="str">
        <f>IFERROR(CJ6/CF6,"-")</f>
        <v>-</v>
      </c>
      <c r="CL6" s="139"/>
      <c r="CM6" s="139"/>
      <c r="CN6" s="139"/>
      <c r="CO6" s="140">
        <v>1</v>
      </c>
      <c r="CP6" s="141">
        <v>13000</v>
      </c>
      <c r="CQ6" s="141">
        <v>13000</v>
      </c>
      <c r="CR6" s="141"/>
      <c r="CS6" s="142" t="str">
        <f>IF(AND(CQ6=0,CR6=0),"",IF(AND(CQ6&lt;=100000,CR6&lt;=100000),"",IF(CQ6/CP6&gt;0.7,"男高",IF(CR6/CP6&gt;0.7,"女高",""))))</f>
        <v/>
      </c>
    </row>
    <row r="7" spans="1:98">
      <c r="A7" s="80"/>
      <c r="B7" s="203" t="s">
        <v>68</v>
      </c>
      <c r="C7" s="203"/>
      <c r="D7" s="203"/>
      <c r="E7" s="203"/>
      <c r="F7" s="203" t="s">
        <v>69</v>
      </c>
      <c r="G7" s="203"/>
      <c r="H7" s="90"/>
      <c r="I7" s="90"/>
      <c r="J7" s="188"/>
      <c r="K7" s="81">
        <v>232</v>
      </c>
      <c r="L7" s="81">
        <v>127</v>
      </c>
      <c r="M7" s="81">
        <v>133</v>
      </c>
      <c r="N7" s="91">
        <v>39</v>
      </c>
      <c r="O7" s="92">
        <v>1</v>
      </c>
      <c r="P7" s="93">
        <f>N7+O7</f>
        <v>40</v>
      </c>
      <c r="Q7" s="82">
        <f>IFERROR(P7/M7,"-")</f>
        <v>0.30075187969925</v>
      </c>
      <c r="R7" s="81">
        <v>15</v>
      </c>
      <c r="S7" s="81">
        <v>3</v>
      </c>
      <c r="T7" s="82">
        <f>IFERROR(S7/(O7+P7),"-")</f>
        <v>0.073170731707317</v>
      </c>
      <c r="U7" s="182"/>
      <c r="V7" s="84">
        <v>0</v>
      </c>
      <c r="W7" s="82">
        <f>IF(P7=0,"-",V7/P7)</f>
        <v>0</v>
      </c>
      <c r="X7" s="186">
        <v>0</v>
      </c>
      <c r="Y7" s="187">
        <f>IFERROR(X7/P7,"-")</f>
        <v>0</v>
      </c>
      <c r="Z7" s="187" t="str">
        <f>IFERROR(X7/V7,"-")</f>
        <v>-</v>
      </c>
      <c r="AA7" s="188"/>
      <c r="AB7" s="85"/>
      <c r="AC7" s="79"/>
      <c r="AD7" s="94">
        <v>1</v>
      </c>
      <c r="AE7" s="95">
        <f>IF(P7=0,"",IF(AD7=0,"",(AD7/P7)))</f>
        <v>0.025</v>
      </c>
      <c r="AF7" s="94"/>
      <c r="AG7" s="96">
        <f>IFERROR(AF7/AD7,"-")</f>
        <v>0</v>
      </c>
      <c r="AH7" s="97"/>
      <c r="AI7" s="98">
        <f>IFERROR(AH7/AD7,"-")</f>
        <v>0</v>
      </c>
      <c r="AJ7" s="99"/>
      <c r="AK7" s="99"/>
      <c r="AL7" s="99"/>
      <c r="AM7" s="100">
        <v>7</v>
      </c>
      <c r="AN7" s="101">
        <f>IF(P7=0,"",IF(AM7=0,"",(AM7/P7)))</f>
        <v>0.175</v>
      </c>
      <c r="AO7" s="100"/>
      <c r="AP7" s="102">
        <f>IFERROR(AP7/AM7,"-")</f>
        <v>0</v>
      </c>
      <c r="AQ7" s="103"/>
      <c r="AR7" s="104">
        <f>IFERROR(AQ7/AM7,"-")</f>
        <v>0</v>
      </c>
      <c r="AS7" s="105"/>
      <c r="AT7" s="105"/>
      <c r="AU7" s="105"/>
      <c r="AV7" s="106">
        <v>4</v>
      </c>
      <c r="AW7" s="107">
        <f>IF(P7=0,"",IF(AV7=0,"",(AV7/P7)))</f>
        <v>0.1</v>
      </c>
      <c r="AX7" s="106"/>
      <c r="AY7" s="108">
        <f>IFERROR(AX7/AV7,"-")</f>
        <v>0</v>
      </c>
      <c r="AZ7" s="109"/>
      <c r="BA7" s="110">
        <f>IFERROR(AZ7/AV7,"-")</f>
        <v>0</v>
      </c>
      <c r="BB7" s="111"/>
      <c r="BC7" s="111"/>
      <c r="BD7" s="111"/>
      <c r="BE7" s="112">
        <v>4</v>
      </c>
      <c r="BF7" s="113">
        <f>IF(P7=0,"",IF(BE7=0,"",(BE7/P7)))</f>
        <v>0.1</v>
      </c>
      <c r="BG7" s="112"/>
      <c r="BH7" s="114">
        <f>IFERROR(BG7/BE7,"-")</f>
        <v>0</v>
      </c>
      <c r="BI7" s="115"/>
      <c r="BJ7" s="116">
        <f>IFERROR(BI7/BE7,"-")</f>
        <v>0</v>
      </c>
      <c r="BK7" s="117"/>
      <c r="BL7" s="117"/>
      <c r="BM7" s="117"/>
      <c r="BN7" s="119">
        <v>13</v>
      </c>
      <c r="BO7" s="120">
        <f>IF(P7=0,"",IF(BN7=0,"",(BN7/P7)))</f>
        <v>0.325</v>
      </c>
      <c r="BP7" s="121"/>
      <c r="BQ7" s="122">
        <f>IFERROR(BP7/BN7,"-")</f>
        <v>0</v>
      </c>
      <c r="BR7" s="123"/>
      <c r="BS7" s="124">
        <f>IFERROR(BR7/BN7,"-")</f>
        <v>0</v>
      </c>
      <c r="BT7" s="125"/>
      <c r="BU7" s="125"/>
      <c r="BV7" s="125"/>
      <c r="BW7" s="126">
        <v>8</v>
      </c>
      <c r="BX7" s="127">
        <f>IF(P7=0,"",IF(BW7=0,"",(BW7/P7)))</f>
        <v>0.2</v>
      </c>
      <c r="BY7" s="128"/>
      <c r="BZ7" s="129">
        <f>IFERROR(BY7/BW7,"-")</f>
        <v>0</v>
      </c>
      <c r="CA7" s="130"/>
      <c r="CB7" s="131">
        <f>IFERROR(CA7/BW7,"-")</f>
        <v>0</v>
      </c>
      <c r="CC7" s="132"/>
      <c r="CD7" s="132"/>
      <c r="CE7" s="132"/>
      <c r="CF7" s="133">
        <v>3</v>
      </c>
      <c r="CG7" s="134">
        <f>IF(P7=0,"",IF(CF7=0,"",(CF7/P7)))</f>
        <v>0.075</v>
      </c>
      <c r="CH7" s="135"/>
      <c r="CI7" s="136">
        <f>IFERROR(CH7/CF7,"-")</f>
        <v>0</v>
      </c>
      <c r="CJ7" s="137"/>
      <c r="CK7" s="138">
        <f>IFERROR(CJ7/CF7,"-")</f>
        <v>0</v>
      </c>
      <c r="CL7" s="139"/>
      <c r="CM7" s="139"/>
      <c r="CN7" s="139"/>
      <c r="CO7" s="140">
        <v>0</v>
      </c>
      <c r="CP7" s="141">
        <v>0</v>
      </c>
      <c r="CQ7" s="141"/>
      <c r="CR7" s="141"/>
      <c r="CS7" s="142" t="str">
        <f>IF(AND(CQ7=0,CR7=0),"",IF(AND(CQ7&lt;=100000,CR7&lt;=100000),"",IF(CQ7/CP7&gt;0.7,"男高",IF(CR7/CP7&gt;0.7,"女高",""))))</f>
        <v/>
      </c>
    </row>
    <row r="8" spans="1:98">
      <c r="A8" s="30"/>
      <c r="B8" s="87"/>
      <c r="C8" s="88"/>
      <c r="D8" s="88"/>
      <c r="E8" s="88"/>
      <c r="F8" s="89"/>
      <c r="G8" s="90"/>
      <c r="H8" s="90"/>
      <c r="I8" s="90"/>
      <c r="J8" s="192"/>
      <c r="K8" s="34"/>
      <c r="L8" s="34"/>
      <c r="M8" s="31"/>
      <c r="N8" s="23"/>
      <c r="O8" s="23"/>
      <c r="P8" s="23"/>
      <c r="Q8" s="33"/>
      <c r="R8" s="32"/>
      <c r="S8" s="23"/>
      <c r="T8" s="32"/>
      <c r="U8" s="183"/>
      <c r="V8" s="25"/>
      <c r="W8" s="25"/>
      <c r="X8" s="189"/>
      <c r="Y8" s="189"/>
      <c r="Z8" s="189"/>
      <c r="AA8" s="189"/>
      <c r="AB8" s="33"/>
      <c r="AC8" s="59"/>
      <c r="AD8" s="63"/>
      <c r="AE8" s="64"/>
      <c r="AF8" s="63"/>
      <c r="AG8" s="67"/>
      <c r="AH8" s="68"/>
      <c r="AI8" s="69"/>
      <c r="AJ8" s="70"/>
      <c r="AK8" s="70"/>
      <c r="AL8" s="70"/>
      <c r="AM8" s="63"/>
      <c r="AN8" s="64"/>
      <c r="AO8" s="63"/>
      <c r="AP8" s="67"/>
      <c r="AQ8" s="68"/>
      <c r="AR8" s="69"/>
      <c r="AS8" s="70"/>
      <c r="AT8" s="70"/>
      <c r="AU8" s="70"/>
      <c r="AV8" s="63"/>
      <c r="AW8" s="64"/>
      <c r="AX8" s="63"/>
      <c r="AY8" s="67"/>
      <c r="AZ8" s="68"/>
      <c r="BA8" s="69"/>
      <c r="BB8" s="70"/>
      <c r="BC8" s="70"/>
      <c r="BD8" s="70"/>
      <c r="BE8" s="63"/>
      <c r="BF8" s="64"/>
      <c r="BG8" s="63"/>
      <c r="BH8" s="67"/>
      <c r="BI8" s="68"/>
      <c r="BJ8" s="69"/>
      <c r="BK8" s="70"/>
      <c r="BL8" s="70"/>
      <c r="BM8" s="70"/>
      <c r="BN8" s="65"/>
      <c r="BO8" s="66"/>
      <c r="BP8" s="63"/>
      <c r="BQ8" s="67"/>
      <c r="BR8" s="68"/>
      <c r="BS8" s="69"/>
      <c r="BT8" s="70"/>
      <c r="BU8" s="70"/>
      <c r="BV8" s="70"/>
      <c r="BW8" s="65"/>
      <c r="BX8" s="66"/>
      <c r="BY8" s="63"/>
      <c r="BZ8" s="67"/>
      <c r="CA8" s="68"/>
      <c r="CB8" s="69"/>
      <c r="CC8" s="70"/>
      <c r="CD8" s="70"/>
      <c r="CE8" s="70"/>
      <c r="CF8" s="65"/>
      <c r="CG8" s="66"/>
      <c r="CH8" s="63"/>
      <c r="CI8" s="67"/>
      <c r="CJ8" s="68"/>
      <c r="CK8" s="69"/>
      <c r="CL8" s="70"/>
      <c r="CM8" s="70"/>
      <c r="CN8" s="70"/>
      <c r="CO8" s="71"/>
      <c r="CP8" s="68"/>
      <c r="CQ8" s="68"/>
      <c r="CR8" s="68"/>
      <c r="CS8" s="72"/>
    </row>
    <row r="9" spans="1:98">
      <c r="A9" s="30"/>
      <c r="B9" s="37"/>
      <c r="C9" s="21"/>
      <c r="D9" s="21"/>
      <c r="E9" s="21"/>
      <c r="F9" s="22"/>
      <c r="G9" s="36"/>
      <c r="H9" s="36"/>
      <c r="I9" s="75"/>
      <c r="J9" s="193"/>
      <c r="K9" s="34"/>
      <c r="L9" s="34"/>
      <c r="M9" s="31"/>
      <c r="N9" s="23"/>
      <c r="O9" s="23"/>
      <c r="P9" s="23"/>
      <c r="Q9" s="33"/>
      <c r="R9" s="32"/>
      <c r="S9" s="23"/>
      <c r="T9" s="32"/>
      <c r="U9" s="183"/>
      <c r="V9" s="25"/>
      <c r="W9" s="25"/>
      <c r="X9" s="189"/>
      <c r="Y9" s="189"/>
      <c r="Z9" s="189"/>
      <c r="AA9" s="189"/>
      <c r="AB9" s="33"/>
      <c r="AC9" s="61"/>
      <c r="AD9" s="63"/>
      <c r="AE9" s="64"/>
      <c r="AF9" s="63"/>
      <c r="AG9" s="67"/>
      <c r="AH9" s="68"/>
      <c r="AI9" s="69"/>
      <c r="AJ9" s="70"/>
      <c r="AK9" s="70"/>
      <c r="AL9" s="70"/>
      <c r="AM9" s="63"/>
      <c r="AN9" s="64"/>
      <c r="AO9" s="63"/>
      <c r="AP9" s="67"/>
      <c r="AQ9" s="68"/>
      <c r="AR9" s="69"/>
      <c r="AS9" s="70"/>
      <c r="AT9" s="70"/>
      <c r="AU9" s="70"/>
      <c r="AV9" s="63"/>
      <c r="AW9" s="64"/>
      <c r="AX9" s="63"/>
      <c r="AY9" s="67"/>
      <c r="AZ9" s="68"/>
      <c r="BA9" s="69"/>
      <c r="BB9" s="70"/>
      <c r="BC9" s="70"/>
      <c r="BD9" s="70"/>
      <c r="BE9" s="63"/>
      <c r="BF9" s="64"/>
      <c r="BG9" s="63"/>
      <c r="BH9" s="67"/>
      <c r="BI9" s="68"/>
      <c r="BJ9" s="69"/>
      <c r="BK9" s="70"/>
      <c r="BL9" s="70"/>
      <c r="BM9" s="70"/>
      <c r="BN9" s="65"/>
      <c r="BO9" s="66"/>
      <c r="BP9" s="63"/>
      <c r="BQ9" s="67"/>
      <c r="BR9" s="68"/>
      <c r="BS9" s="69"/>
      <c r="BT9" s="70"/>
      <c r="BU9" s="70"/>
      <c r="BV9" s="70"/>
      <c r="BW9" s="65"/>
      <c r="BX9" s="66"/>
      <c r="BY9" s="63"/>
      <c r="BZ9" s="67"/>
      <c r="CA9" s="68"/>
      <c r="CB9" s="69"/>
      <c r="CC9" s="70"/>
      <c r="CD9" s="70"/>
      <c r="CE9" s="70"/>
      <c r="CF9" s="65"/>
      <c r="CG9" s="66"/>
      <c r="CH9" s="63"/>
      <c r="CI9" s="67"/>
      <c r="CJ9" s="68"/>
      <c r="CK9" s="69"/>
      <c r="CL9" s="70"/>
      <c r="CM9" s="70"/>
      <c r="CN9" s="70"/>
      <c r="CO9" s="71"/>
      <c r="CP9" s="68"/>
      <c r="CQ9" s="68"/>
      <c r="CR9" s="68"/>
      <c r="CS9" s="72"/>
    </row>
    <row r="10" spans="1:98">
      <c r="A10" s="19">
        <f>AB10</f>
        <v>0.104</v>
      </c>
      <c r="B10" s="39"/>
      <c r="C10" s="39"/>
      <c r="D10" s="39"/>
      <c r="E10" s="39"/>
      <c r="F10" s="39"/>
      <c r="G10" s="40" t="s">
        <v>70</v>
      </c>
      <c r="H10" s="40"/>
      <c r="I10" s="40"/>
      <c r="J10" s="190">
        <f>SUM(J6:J9)</f>
        <v>125000</v>
      </c>
      <c r="K10" s="41">
        <f>SUM(K6:K9)</f>
        <v>256</v>
      </c>
      <c r="L10" s="41">
        <f>SUM(L6:L9)</f>
        <v>127</v>
      </c>
      <c r="M10" s="41">
        <f>SUM(M6:M9)</f>
        <v>238</v>
      </c>
      <c r="N10" s="41">
        <f>SUM(N6:N9)</f>
        <v>48</v>
      </c>
      <c r="O10" s="41">
        <f>SUM(O6:O9)</f>
        <v>2</v>
      </c>
      <c r="P10" s="41">
        <f>SUM(P6:P9)</f>
        <v>50</v>
      </c>
      <c r="Q10" s="42">
        <f>IFERROR(P10/M10,"-")</f>
        <v>0.21008403361345</v>
      </c>
      <c r="R10" s="78">
        <f>SUM(R6:R9)</f>
        <v>17</v>
      </c>
      <c r="S10" s="78">
        <f>SUM(S6:S9)</f>
        <v>7</v>
      </c>
      <c r="T10" s="42">
        <f>IFERROR(R10/P10,"-")</f>
        <v>0.34</v>
      </c>
      <c r="U10" s="184">
        <f>IFERROR(J10/P10,"-")</f>
        <v>2500</v>
      </c>
      <c r="V10" s="44">
        <f>SUM(V6:V9)</f>
        <v>1</v>
      </c>
      <c r="W10" s="42">
        <f>IFERROR(V10/P10,"-")</f>
        <v>0.02</v>
      </c>
      <c r="X10" s="190">
        <f>SUM(X6:X9)</f>
        <v>13000</v>
      </c>
      <c r="Y10" s="190">
        <f>IFERROR(X10/P10,"-")</f>
        <v>260</v>
      </c>
      <c r="Z10" s="190">
        <f>IFERROR(X10/V10,"-")</f>
        <v>13000</v>
      </c>
      <c r="AA10" s="190">
        <f>X10-J10</f>
        <v>-112000</v>
      </c>
      <c r="AB10" s="47">
        <f>X10/J10</f>
        <v>0.104</v>
      </c>
      <c r="AC10" s="60"/>
      <c r="AD10" s="62"/>
      <c r="AE10" s="62"/>
      <c r="AF10" s="62"/>
      <c r="AG10" s="62"/>
      <c r="AH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S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F10" s="62"/>
      <c r="BG10" s="62"/>
      <c r="BH10" s="62"/>
      <c r="BI10" s="62"/>
      <c r="BJ10" s="62"/>
      <c r="BK10" s="62"/>
      <c r="BL10" s="62"/>
      <c r="BM10" s="62"/>
      <c r="BN10" s="62"/>
      <c r="BO10" s="62"/>
      <c r="BP10" s="62"/>
      <c r="BQ10" s="62"/>
      <c r="BR10" s="62"/>
      <c r="BS10" s="62"/>
      <c r="BT10" s="62"/>
      <c r="BU10" s="62"/>
      <c r="BV10" s="62"/>
      <c r="BW10" s="62"/>
      <c r="BX10" s="62"/>
      <c r="BY10" s="62"/>
      <c r="BZ10" s="62"/>
      <c r="CA10" s="62"/>
      <c r="CB10" s="62"/>
      <c r="CC10" s="62"/>
      <c r="CD10" s="62"/>
      <c r="CE10" s="62"/>
      <c r="CF10" s="62"/>
      <c r="CG10" s="62"/>
      <c r="CH10" s="62"/>
      <c r="CI10" s="62"/>
      <c r="CJ10" s="62"/>
      <c r="CK10" s="62"/>
      <c r="CL10" s="62"/>
      <c r="CM10" s="62"/>
      <c r="CN10" s="62"/>
      <c r="CO10" s="62"/>
      <c r="CP10" s="62"/>
      <c r="CQ10" s="62"/>
      <c r="CR10" s="62"/>
      <c r="CS10" s="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</mergeCells>
  <conditionalFormatting sqref="J2:L2">
    <cfRule type="expression" dxfId="2" priority="1">
      <formula>WEEKDAY(J2)=1</formula>
    </cfRule>
  </conditionalFormatting>
  <conditionalFormatting sqref="J2:L2">
    <cfRule type="expression" dxfId="3" priority="2">
      <formula>WEEKDAY(J2)=7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index</vt:lpstr>
      <vt:lpstr>DVD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