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リスティング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<sst xmlns="http://schemas.openxmlformats.org/spreadsheetml/2006/main" uniqueCount="57">
  <si>
    <t>03月</t>
  </si>
  <si>
    <t>わくドキ</t>
  </si>
  <si>
    <t>最終更新日</t>
  </si>
  <si>
    <t>06月30日</t>
  </si>
  <si>
    <t>年齢分布（才）</t>
  </si>
  <si>
    <t>入金者
合計</t>
  </si>
  <si>
    <t>課金額計</t>
  </si>
  <si>
    <t>高額check</t>
  </si>
  <si>
    <t>●リスティング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</si>
  <si>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</si>
  <si>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</si>
  <si>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</si>
  <si>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</si>
  <si>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</si>
  <si>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</si>
  <si>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</si>
  <si>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</si>
  <si>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</si>
  <si>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</si>
  <si>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</si>
  <si>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</si>
  <si>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UA</t>
  </si>
  <si>
    <t>LP</t>
  </si>
  <si>
    <t>媒体名</t>
  </si>
  <si>
    <t>発売日</t>
  </si>
  <si>
    <t>広告費</t>
  </si>
  <si>
    <t>着信数</t>
  </si>
  <si>
    <t>ユニーク数</t>
  </si>
  <si>
    <t>アクセス数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</si>
  <si>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</si>
  <si>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</si>
  <si>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</si>
  <si>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</si>
  <si>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</si>
  <si>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</si>
  <si>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</si>
  <si>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</si>
  <si>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</si>
  <si>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</si>
  <si>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</si>
  <si>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</si>
  <si>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</si>
  <si>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</si>
  <si>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</si>
  <si>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</si>
  <si>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</si>
  <si>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</si>
  <si>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</si>
  <si>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</si>
  <si>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</si>
  <si>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</si>
  <si>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</si>
  <si>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a_ydn</t>
  </si>
  <si>
    <t>ADIT</t>
  </si>
  <si>
    <t>YDN（ディスプレイ広告）</t>
  </si>
  <si>
    <t>3/1～3/31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</si>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</sst>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19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E6B8B7"/>
        <bgColor rgb="FFE6B8B7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63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4" borderId="1" applyFont="1" applyNumberFormat="0" applyFill="1" applyBorder="1" applyAlignment="1">
      <alignment horizontal="general" vertical="bottom" textRotation="0" wrapText="false" shrinkToFit="false"/>
    </xf>
    <xf xfId="0" fontId="2" numFmtId="165" fillId="4" borderId="1" applyFont="1" applyNumberFormat="1" applyFill="1" applyBorder="1" applyAlignment="1">
      <alignment horizontal="right" vertical="center" textRotation="0" wrapText="false" shrinkToFit="false"/>
    </xf>
    <xf xfId="0" fontId="2" numFmtId="164" fillId="4" borderId="1" applyFont="1" applyNumberFormat="1" applyFill="1" applyBorder="1" applyAlignment="1">
      <alignment horizontal="right" vertical="center" textRotation="0" wrapText="false" shrinkToFit="false"/>
    </xf>
    <xf xfId="0" fontId="2" numFmtId="167" fillId="4" borderId="1" applyFont="1" applyNumberFormat="1" applyFill="1" applyBorder="1" applyAlignment="1">
      <alignment horizontal="general" vertical="bottom" textRotation="0" wrapText="false" shrinkToFit="false"/>
    </xf>
    <xf xfId="0" fontId="3" numFmtId="165" fillId="4" borderId="1" applyFont="1" applyNumberFormat="1" applyFill="1" applyBorder="1" applyAlignment="1">
      <alignment horizontal="general" vertical="bottom" textRotation="0" wrapText="false" shrinkToFit="false"/>
    </xf>
    <xf xfId="0" fontId="5" numFmtId="0" fillId="5" borderId="1" applyFont="1" applyNumberFormat="0" applyFill="1" applyBorder="1" applyAlignment="1">
      <alignment horizontal="center" vertical="center" textRotation="0" wrapText="false" shrinkToFit="false"/>
    </xf>
    <xf xfId="0" fontId="5" numFmtId="0" fillId="6" borderId="1" applyFont="1" applyNumberFormat="0" applyFill="1" applyBorder="1" applyAlignment="1">
      <alignment horizontal="center" vertical="center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2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5" borderId="3" applyFont="1" applyNumberFormat="0" applyFill="1" applyBorder="1" applyAlignment="0">
      <alignment horizontal="general" vertical="center" textRotation="0" wrapText="false" shrinkToFit="false"/>
    </xf>
    <xf xfId="0" fontId="5" numFmtId="165" fillId="5" borderId="3" applyFont="1" applyNumberFormat="1" applyFill="1" applyBorder="1" applyAlignment="0">
      <alignment horizontal="general" vertical="center" textRotation="0" wrapText="false" shrinkToFit="false"/>
    </xf>
    <xf xfId="0" fontId="5" numFmtId="165" fillId="5" borderId="3" applyFont="1" applyNumberFormat="1" applyFill="1" applyBorder="1" applyAlignment="1">
      <alignment horizontal="right" vertical="center" textRotation="0" wrapText="false" shrinkToFit="false"/>
    </xf>
    <xf xfId="0" fontId="5" numFmtId="164" fillId="5" borderId="3" applyFont="1" applyNumberFormat="1" applyFill="1" applyBorder="1" applyAlignment="0">
      <alignment horizontal="general" vertical="center" textRotation="0" wrapText="false" shrinkToFit="false"/>
    </xf>
    <xf xfId="0" fontId="5" numFmtId="164" fillId="5" borderId="3" applyFont="1" applyNumberFormat="1" applyFill="1" applyBorder="1" applyAlignment="1">
      <alignment horizontal="right" vertical="center" textRotation="0" wrapText="false" shrinkToFit="false"/>
    </xf>
    <xf xfId="0" fontId="5" numFmtId="167" fillId="5" borderId="3" applyFont="1" applyNumberFormat="1" applyFill="1" applyBorder="1" applyAlignment="0">
      <alignment horizontal="general" vertical="center" textRotation="0" wrapText="false" shrinkToFit="false"/>
    </xf>
    <xf xfId="0" fontId="5" numFmtId="0" fillId="6" borderId="3" applyFont="1" applyNumberFormat="0" applyFill="1" applyBorder="1" applyAlignment="0">
      <alignment horizontal="general" vertical="center" textRotation="0" wrapText="false" shrinkToFit="false"/>
    </xf>
    <xf xfId="0" fontId="5" numFmtId="165" fillId="6" borderId="3" applyFont="1" applyNumberFormat="1" applyFill="1" applyBorder="1" applyAlignment="0">
      <alignment horizontal="general" vertical="center" textRotation="0" wrapText="false" shrinkToFit="false"/>
    </xf>
    <xf xfId="0" fontId="5" numFmtId="165" fillId="6" borderId="3" applyFont="1" applyNumberFormat="1" applyFill="1" applyBorder="1" applyAlignment="1">
      <alignment horizontal="right" vertical="center" textRotation="0" wrapText="false" shrinkToFit="false"/>
    </xf>
    <xf xfId="0" fontId="5" numFmtId="164" fillId="6" borderId="3" applyFont="1" applyNumberFormat="1" applyFill="1" applyBorder="1" applyAlignment="0">
      <alignment horizontal="general" vertical="center" textRotation="0" wrapText="false" shrinkToFit="false"/>
    </xf>
    <xf xfId="0" fontId="5" numFmtId="164" fillId="6" borderId="3" applyFont="1" applyNumberFormat="1" applyFill="1" applyBorder="1" applyAlignment="1">
      <alignment horizontal="right" vertical="center" textRotation="0" wrapText="false" shrinkToFit="false"/>
    </xf>
    <xf xfId="0" fontId="5" numFmtId="167" fillId="6" borderId="3" applyFont="1" applyNumberFormat="1" applyFill="1" applyBorder="1" applyAlignment="0">
      <alignment horizontal="general" vertical="center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13" borderId="3" applyFont="0" applyNumberFormat="0" applyFill="1" applyBorder="1" applyAlignment="0">
      <alignment horizontal="general" vertical="center" textRotation="0" wrapText="false" shrinkToFit="false"/>
    </xf>
    <xf xfId="0" fontId="0" numFmtId="165" fillId="13" borderId="3" applyFont="0" applyNumberFormat="1" applyFill="1" applyBorder="1" applyAlignment="0">
      <alignment horizontal="general" vertical="center" textRotation="0" wrapText="false" shrinkToFit="false"/>
    </xf>
    <xf xfId="0" fontId="5" numFmtId="0" fillId="13" borderId="3" applyFont="1" applyNumberFormat="0" applyFill="1" applyBorder="1" applyAlignment="0">
      <alignment horizontal="general" vertical="center" textRotation="0" wrapText="false" shrinkToFit="false"/>
    </xf>
    <xf xfId="0" fontId="5" numFmtId="165" fillId="13" borderId="3" applyFont="1" applyNumberFormat="1" applyFill="1" applyBorder="1" applyAlignment="1">
      <alignment horizontal="right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1">
      <alignment horizontal="right" vertical="center" textRotation="0" wrapText="false" shrinkToFit="false"/>
    </xf>
    <xf xfId="0" fontId="5" numFmtId="167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9" borderId="3" applyFont="0" applyNumberFormat="0" applyFill="1" applyBorder="1" applyAlignment="0">
      <alignment horizontal="general" vertical="center" textRotation="0" wrapText="false" shrinkToFit="false"/>
    </xf>
    <xf xfId="0" fontId="0" numFmtId="165" fillId="9" borderId="3" applyFont="0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0" numFmtId="0" fillId="10" borderId="3" applyFont="0" applyNumberFormat="0" applyFill="1" applyBorder="1" applyAlignment="0">
      <alignment horizontal="general" vertical="center" textRotation="0" wrapText="false" shrinkToFit="false"/>
    </xf>
    <xf xfId="0" fontId="0" numFmtId="165" fillId="10" borderId="3" applyFont="0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6" numFmtId="0" fillId="14" borderId="3" applyFont="1" applyNumberFormat="0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5" borderId="3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6" borderId="7" applyFont="1" applyNumberFormat="0" applyFill="1" applyBorder="1" applyAlignment="1">
      <alignment horizontal="center" vertical="center" textRotation="0" wrapText="false" shrinkToFit="false"/>
    </xf>
    <xf xfId="0" fontId="8" numFmtId="0" fillId="16" borderId="8" applyFont="1" applyNumberFormat="0" applyFill="1" applyBorder="1" applyAlignment="1">
      <alignment horizontal="center" vertical="center" textRotation="0" wrapText="false" shrinkToFit="false"/>
    </xf>
    <xf xfId="0" fontId="8" numFmtId="0" fillId="16" borderId="2" applyFont="1" applyNumberFormat="0" applyFill="1" applyBorder="1" applyAlignment="1">
      <alignment horizontal="center" vertical="center" textRotation="0" wrapText="false" shrinkToFit="false"/>
    </xf>
    <xf xfId="0" fontId="5" numFmtId="0" fillId="5" borderId="7" applyFont="1" applyNumberFormat="0" applyFill="1" applyBorder="1" applyAlignment="1">
      <alignment horizontal="center" vertical="center" textRotation="0" wrapText="false" shrinkToFit="false"/>
    </xf>
    <xf xfId="0" fontId="5" numFmtId="0" fillId="5" borderId="8" applyFont="1" applyNumberFormat="0" applyFill="1" applyBorder="1" applyAlignment="1">
      <alignment horizontal="center" vertical="center" textRotation="0" wrapText="false" shrinkToFit="false"/>
    </xf>
    <xf xfId="0" fontId="5" numFmtId="0" fillId="11" borderId="7" applyFont="1" applyNumberFormat="0" applyFill="1" applyBorder="1" applyAlignment="1">
      <alignment horizontal="center" vertical="center" textRotation="0" wrapText="false" shrinkToFit="false"/>
    </xf>
    <xf xfId="0" fontId="5" numFmtId="0" fillId="11" borderId="8" applyFont="1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1">
      <alignment horizontal="center" vertical="center" textRotation="0" wrapText="false" shrinkToFit="false"/>
    </xf>
    <xf xfId="0" fontId="8" numFmtId="0" fillId="17" borderId="1" applyFont="1" applyNumberFormat="0" applyFill="1" applyBorder="1" applyAlignment="1">
      <alignment horizontal="center" vertical="center" textRotation="0" wrapText="false" shrinkToFit="false"/>
    </xf>
    <xf xfId="0" fontId="8" numFmtId="0" fillId="14" borderId="9" applyFont="1" applyNumberFormat="0" applyFill="1" applyBorder="1" applyAlignment="1">
      <alignment horizontal="center" vertical="center" textRotation="0" wrapText="true" shrinkToFit="false"/>
    </xf>
    <xf xfId="0" fontId="8" numFmtId="0" fillId="14" borderId="10" applyFont="1" applyNumberFormat="0" applyFill="1" applyBorder="1" applyAlignment="1">
      <alignment horizontal="center" vertical="center" textRotation="0" wrapText="true" shrinkToFit="false"/>
    </xf>
    <xf xfId="0" fontId="5" numFmtId="0" fillId="11" borderId="4" applyFont="1" applyNumberFormat="0" applyFill="1" applyBorder="1" applyAlignment="1">
      <alignment horizontal="center" vertical="center" textRotation="0" wrapText="false" shrinkToFit="false"/>
    </xf>
    <xf xfId="0" fontId="5" numFmtId="0" fillId="11" borderId="5" applyFont="1" applyNumberFormat="0" applyFill="1" applyBorder="1" applyAlignment="1">
      <alignment horizontal="center" vertical="center" textRotation="0" wrapText="false" shrinkToFit="false"/>
    </xf>
    <xf xfId="0" fontId="5" numFmtId="0" fillId="11" borderId="3" applyFont="1" applyNumberFormat="0" applyFill="1" applyBorder="1" applyAlignment="1">
      <alignment horizontal="center" vertical="center" textRotation="0" wrapText="false" shrinkToFit="false"/>
    </xf>
    <xf xfId="0" fontId="5" numFmtId="0" fillId="6" borderId="7" applyFont="1" applyNumberFormat="0" applyFill="1" applyBorder="1" applyAlignment="1">
      <alignment horizontal="center" vertical="center" textRotation="0" wrapText="false" shrinkToFit="false"/>
    </xf>
    <xf xfId="0" fontId="5" numFmtId="0" fillId="6" borderId="8" applyFont="1" applyNumberFormat="0" applyFill="1" applyBorder="1" applyAlignment="1">
      <alignment horizontal="center" vertical="center" textRotation="0" wrapText="false" shrinkToFit="false"/>
    </xf>
    <xf xfId="0" fontId="5" numFmtId="0" fillId="6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7" borderId="2" applyFont="1" applyNumberFormat="0" applyFill="1" applyBorder="1" applyAlignment="1">
      <alignment horizontal="center" vertical="center" textRotation="0" wrapText="false" shrinkToFit="false"/>
    </xf>
    <xf xfId="0" fontId="0" numFmtId="0" fillId="8" borderId="7" applyFont="0" applyNumberFormat="0" applyFill="1" applyBorder="1" applyAlignment="1">
      <alignment horizontal="center" vertical="center" textRotation="0" wrapText="false" shrinkToFit="false"/>
    </xf>
    <xf xfId="0" fontId="0" numFmtId="0" fillId="8" borderId="8" applyFont="0" applyNumberFormat="0" applyFill="1" applyBorder="1" applyAlignment="1">
      <alignment horizontal="center" vertical="center" textRotation="0" wrapText="false" shrinkToFit="false"/>
    </xf>
    <xf xfId="0" fontId="0" numFmtId="0" fillId="8" borderId="2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2" applyFont="0" applyNumberFormat="0" applyFill="1" applyBorder="1" applyAlignment="1">
      <alignment horizontal="center" vertical="center" textRotation="0" wrapText="false" shrinkToFit="false"/>
    </xf>
    <xf xfId="0" fontId="0" numFmtId="0" fillId="9" borderId="7" applyFont="0" applyNumberFormat="0" applyFill="1" applyBorder="1" applyAlignment="1">
      <alignment horizontal="center" vertical="center" textRotation="0" wrapText="false" shrinkToFit="false"/>
    </xf>
    <xf xfId="0" fontId="0" numFmtId="0" fillId="9" borderId="8" applyFont="0" applyNumberFormat="0" applyFill="1" applyBorder="1" applyAlignment="1">
      <alignment horizontal="center" vertical="center" textRotation="0" wrapText="false" shrinkToFit="false"/>
    </xf>
    <xf xfId="0" fontId="0" numFmtId="0" fillId="9" borderId="2" applyFont="0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4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18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9"/>
  <sheetViews>
    <sheetView tabSelected="1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53"/>
    <col min="2" max="2" width="7.25" customWidth="true" style="53"/>
    <col min="3" max="3" width="11.875" customWidth="true" style="53"/>
    <col min="4" max="4" width="30.625" customWidth="true" style="53"/>
    <col min="5" max="5" width="8.25" customWidth="true" style="53"/>
    <col min="6" max="6" width="33.5" customWidth="true" style="53"/>
    <col min="7" max="7" width="12.25" customWidth="true" style="53"/>
    <col min="8" max="8" width="10.875" customWidth="true" style="53"/>
    <col min="9" max="9" width="10.875" customWidth="true" style="53"/>
    <col min="10" max="10" width="10.875" customWidth="true" style="53"/>
    <col min="11" max="11" width="10.375" customWidth="true" style="53"/>
    <col min="12" max="12" width="10.375" customWidth="true" style="53"/>
    <col min="13" max="13" width="10.375" customWidth="true" style="53"/>
    <col min="14" max="14" width="10.375" customWidth="true" style="53"/>
    <col min="15" max="15" width="7.375" customWidth="true" style="53"/>
    <col min="16" max="16" width="9" customWidth="true" style="53"/>
    <col min="17" max="17" width="9" customWidth="true" style="53"/>
    <col min="18" max="18" width="6.75" customWidth="true" style="53"/>
    <col min="19" max="19" width="7.875" customWidth="true" style="53"/>
    <col min="20" max="20" width="10" customWidth="true" style="53"/>
    <col min="21" max="21" width="9" customWidth="true" style="53"/>
    <col min="22" max="22" width="9" customWidth="true" style="53"/>
    <col min="23" max="23" width="12.375" customWidth="true" style="53"/>
    <col min="24" max="24" width="9" customWidth="true" style="53"/>
    <col min="25" max="25" width="9" customWidth="true" style="53"/>
    <col min="26" max="26" width="9" customWidth="true" style="53"/>
    <col min="27" max="27" width="9" customWidth="true" style="53"/>
    <col min="28" max="28" width="9" customWidth="true" style="53"/>
    <col min="29" max="29" width="9" customWidth="true" style="53"/>
    <col min="30" max="30" width="9" customWidth="true" style="53"/>
    <col min="31" max="31" width="9" customWidth="true" style="53"/>
    <col min="32" max="32" width="9" customWidth="true" style="53"/>
    <col min="33" max="33" width="9" customWidth="true" style="53"/>
    <col min="34" max="34" width="9" customWidth="true" style="53"/>
    <col min="35" max="35" width="9" customWidth="true" style="53"/>
    <col min="36" max="36" width="9" customWidth="true" style="53"/>
    <col min="37" max="37" width="9" customWidth="true" style="53"/>
    <col min="38" max="38" width="9" customWidth="true" style="53"/>
    <col min="39" max="39" width="9" customWidth="true" style="53"/>
    <col min="40" max="40" width="9" customWidth="true" style="53"/>
    <col min="41" max="41" width="9" customWidth="true" style="53"/>
    <col min="42" max="42" width="9" customWidth="true" style="53"/>
    <col min="43" max="43" width="9" customWidth="true" style="53"/>
    <col min="44" max="44" width="9" customWidth="true" style="53"/>
    <col min="45" max="45" width="9" customWidth="true" style="53"/>
    <col min="46" max="46" width="9" customWidth="true" style="53"/>
    <col min="47" max="47" width="9" customWidth="true" style="53"/>
    <col min="48" max="48" width="9" customWidth="true" style="53"/>
    <col min="49" max="49" width="9" customWidth="true" style="53"/>
    <col min="50" max="50" width="9" customWidth="true" style="53"/>
    <col min="51" max="51" width="9" customWidth="true" style="53"/>
    <col min="52" max="52" width="9" customWidth="true" style="53"/>
    <col min="53" max="53" width="9" customWidth="true" style="53"/>
    <col min="54" max="54" width="9" customWidth="true" style="53"/>
    <col min="55" max="55" width="9" customWidth="true" style="53"/>
    <col min="56" max="56" width="9" customWidth="true" style="53"/>
    <col min="57" max="57" width="9" customWidth="true" style="53"/>
    <col min="58" max="58" width="9" customWidth="true" style="53"/>
    <col min="59" max="59" width="9" customWidth="true" style="53"/>
    <col min="60" max="60" width="9" customWidth="true" style="53"/>
    <col min="61" max="61" width="9" customWidth="true" style="53"/>
    <col min="62" max="62" width="9" customWidth="true" style="53"/>
    <col min="63" max="63" width="9" customWidth="true" style="53"/>
    <col min="64" max="64" width="9" customWidth="true" style="53"/>
    <col min="65" max="65" width="9" customWidth="true" style="53"/>
    <col min="66" max="66" width="9" customWidth="true" style="53"/>
    <col min="67" max="67" width="9" customWidth="true" style="53"/>
    <col min="68" max="68" width="9" customWidth="true" style="53"/>
    <col min="69" max="69" width="9" customWidth="true" style="53"/>
    <col min="70" max="70" width="9" customWidth="true" style="53"/>
    <col min="71" max="71" width="9" customWidth="true" style="53"/>
    <col min="72" max="72" width="9" customWidth="true" style="53"/>
    <col min="73" max="73" width="9" customWidth="true" style="53"/>
    <col min="74" max="74" width="9" customWidth="true" style="53"/>
    <col min="75" max="75" width="9" customWidth="true" style="53"/>
    <col min="76" max="76" width="9" customWidth="true" style="53"/>
    <col min="77" max="77" width="9" customWidth="true" style="53"/>
    <col min="78" max="78" width="9" customWidth="true" style="53"/>
    <col min="79" max="79" width="9" customWidth="true" style="53"/>
    <col min="80" max="80" width="9" customWidth="true" style="53"/>
    <col min="81" max="81" width="9" customWidth="true" style="53"/>
    <col min="82" max="82" width="9" customWidth="true" style="53"/>
    <col min="83" max="83" width="9" customWidth="true" style="53"/>
    <col min="84" max="84" width="9" customWidth="true" style="53"/>
    <col min="85" max="85" width="9" customWidth="true" style="53"/>
    <col min="86" max="86" width="9" customWidth="true" style="53"/>
    <col min="87" max="87" width="9" customWidth="true" style="53"/>
    <col min="88" max="88" width="9" customWidth="true" style="53"/>
    <col min="89" max="89" width="9" customWidth="true" style="53"/>
    <col min="90" max="90" width="9" customWidth="true" style="53"/>
    <col min="91" max="91" width="9" customWidth="true" style="53"/>
    <col min="92" max="92" width="9" customWidth="true" style="53"/>
    <col min="93" max="93" width="9" customWidth="true" style="53"/>
    <col min="94" max="94" width="9" customWidth="true" style="53"/>
    <col min="95" max="95" width="9" customWidth="true" style="53"/>
  </cols>
  <sheetData>
    <row r="2" spans="1:95" customHeight="1" ht="13.5">
      <c r="A2" s="9" t="s">
        <v>0</v>
      </c>
      <c r="B2" s="12" t="s">
        <v>1</v>
      </c>
      <c r="C2" s="12"/>
      <c r="F2" s="55"/>
      <c r="G2" s="55"/>
      <c r="H2" s="55"/>
      <c r="I2" s="55"/>
      <c r="J2" s="55"/>
      <c r="K2" s="36"/>
      <c r="L2" s="36" t="s">
        <v>2</v>
      </c>
      <c r="M2" s="36"/>
      <c r="N2" s="36"/>
      <c r="O2" s="36" t="s">
        <v>3</v>
      </c>
      <c r="P2" s="36"/>
      <c r="Q2" s="36"/>
      <c r="R2" s="36"/>
      <c r="S2" s="36"/>
      <c r="T2" s="36"/>
      <c r="U2" s="36"/>
      <c r="V2" s="36"/>
      <c r="W2" s="36"/>
      <c r="X2" s="36"/>
      <c r="Y2" s="36"/>
      <c r="Z2" s="129" t="s">
        <v>4</v>
      </c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O2" s="129"/>
      <c r="AP2" s="129"/>
      <c r="AQ2" s="129"/>
      <c r="AR2" s="129"/>
      <c r="AS2" s="129"/>
      <c r="AT2" s="129"/>
      <c r="AU2" s="129"/>
      <c r="AV2" s="129"/>
      <c r="AW2" s="129"/>
      <c r="AX2" s="129"/>
      <c r="AY2" s="129"/>
      <c r="AZ2" s="129"/>
      <c r="BA2" s="129"/>
      <c r="BB2" s="129"/>
      <c r="BC2" s="129"/>
      <c r="BD2" s="129"/>
      <c r="BE2" s="129"/>
      <c r="BF2" s="129"/>
      <c r="BG2" s="129"/>
      <c r="BH2" s="129"/>
      <c r="BI2" s="129"/>
      <c r="BJ2" s="129"/>
      <c r="BK2" s="129"/>
      <c r="BL2" s="129"/>
      <c r="BM2" s="129"/>
      <c r="BN2" s="129"/>
      <c r="BO2" s="129"/>
      <c r="BP2" s="129"/>
      <c r="BQ2" s="129"/>
      <c r="BR2" s="129"/>
      <c r="BS2" s="129"/>
      <c r="BT2" s="129"/>
      <c r="BU2" s="129"/>
      <c r="BV2" s="129"/>
      <c r="BW2" s="129"/>
      <c r="BX2" s="129"/>
      <c r="BY2" s="129"/>
      <c r="BZ2" s="129"/>
      <c r="CA2" s="129"/>
      <c r="CB2" s="129"/>
      <c r="CC2" s="129"/>
      <c r="CD2" s="129"/>
      <c r="CE2" s="129"/>
      <c r="CF2" s="129"/>
      <c r="CG2" s="129"/>
      <c r="CH2" s="129"/>
      <c r="CI2" s="129"/>
      <c r="CJ2" s="129"/>
      <c r="CK2" s="130" t="s">
        <v>5</v>
      </c>
      <c r="CL2" s="132" t="s">
        <v>6</v>
      </c>
      <c r="CM2" s="120" t="s">
        <v>7</v>
      </c>
      <c r="CN2" s="121"/>
      <c r="CO2" s="122"/>
    </row>
    <row r="3" spans="1:95" customHeight="1" ht="14.25">
      <c r="A3" s="12" t="s">
        <v>8</v>
      </c>
      <c r="B3" s="22"/>
      <c r="C3" s="22"/>
      <c r="D3" s="22"/>
      <c r="E3" s="22"/>
      <c r="F3" s="52"/>
      <c r="G3" s="36"/>
      <c r="H3" s="36"/>
      <c r="I3" s="118" t="s">
        <v>9</v>
      </c>
      <c r="J3" s="119"/>
      <c r="K3" s="12"/>
      <c r="L3" s="12"/>
      <c r="M3" s="12"/>
      <c r="N3" s="12"/>
      <c r="O3" s="12"/>
      <c r="P3" s="12"/>
      <c r="Q3" s="12"/>
      <c r="R3" s="12"/>
      <c r="S3" s="12"/>
      <c r="T3" s="12"/>
      <c r="U3" s="36"/>
      <c r="V3" s="36"/>
      <c r="W3" s="36"/>
      <c r="X3" s="36"/>
      <c r="Y3" s="36"/>
      <c r="Z3" s="123" t="s">
        <v>10</v>
      </c>
      <c r="AA3" s="124"/>
      <c r="AB3" s="124"/>
      <c r="AC3" s="124"/>
      <c r="AD3" s="124"/>
      <c r="AE3" s="124"/>
      <c r="AF3" s="124"/>
      <c r="AG3" s="124"/>
      <c r="AH3" s="124"/>
      <c r="AI3" s="135" t="s">
        <v>11</v>
      </c>
      <c r="AJ3" s="136"/>
      <c r="AK3" s="136"/>
      <c r="AL3" s="136"/>
      <c r="AM3" s="136"/>
      <c r="AN3" s="136"/>
      <c r="AO3" s="136"/>
      <c r="AP3" s="136"/>
      <c r="AQ3" s="137"/>
      <c r="AR3" s="138" t="s">
        <v>12</v>
      </c>
      <c r="AS3" s="139"/>
      <c r="AT3" s="139"/>
      <c r="AU3" s="139"/>
      <c r="AV3" s="139"/>
      <c r="AW3" s="139"/>
      <c r="AX3" s="139"/>
      <c r="AY3" s="139"/>
      <c r="AZ3" s="140"/>
      <c r="BA3" s="141" t="s">
        <v>13</v>
      </c>
      <c r="BB3" s="142"/>
      <c r="BC3" s="142"/>
      <c r="BD3" s="142"/>
      <c r="BE3" s="142"/>
      <c r="BF3" s="142"/>
      <c r="BG3" s="142"/>
      <c r="BH3" s="142"/>
      <c r="BI3" s="143"/>
      <c r="BJ3" s="144" t="s">
        <v>14</v>
      </c>
      <c r="BK3" s="145"/>
      <c r="BL3" s="145"/>
      <c r="BM3" s="145"/>
      <c r="BN3" s="145"/>
      <c r="BO3" s="145"/>
      <c r="BP3" s="145"/>
      <c r="BQ3" s="145"/>
      <c r="BR3" s="146"/>
      <c r="BS3" s="147" t="s">
        <v>15</v>
      </c>
      <c r="BT3" s="148"/>
      <c r="BU3" s="148"/>
      <c r="BV3" s="148"/>
      <c r="BW3" s="148"/>
      <c r="BX3" s="148"/>
      <c r="BY3" s="148"/>
      <c r="BZ3" s="148"/>
      <c r="CA3" s="149"/>
      <c r="CB3" s="150" t="s">
        <v>16</v>
      </c>
      <c r="CC3" s="151"/>
      <c r="CD3" s="151"/>
      <c r="CE3" s="151"/>
      <c r="CF3" s="151"/>
      <c r="CG3" s="151"/>
      <c r="CH3" s="151"/>
      <c r="CI3" s="151"/>
      <c r="CJ3" s="152"/>
      <c r="CK3" s="130"/>
      <c r="CL3" s="133"/>
      <c r="CM3" s="125" t="s">
        <v>17</v>
      </c>
      <c r="CN3" s="126"/>
      <c r="CO3" s="127" t="s">
        <v>18</v>
      </c>
    </row>
    <row r="4" spans="1:95">
      <c r="A4" s="11"/>
      <c r="B4" s="3" t="s">
        <v>19</v>
      </c>
      <c r="C4" s="3" t="s">
        <v>20</v>
      </c>
      <c r="D4" s="3" t="s">
        <v>21</v>
      </c>
      <c r="E4" s="8" t="s">
        <v>22</v>
      </c>
      <c r="F4" s="3" t="s">
        <v>23</v>
      </c>
      <c r="G4" s="5" t="s">
        <v>24</v>
      </c>
      <c r="H4" s="3" t="s">
        <v>25</v>
      </c>
      <c r="I4" s="6" t="s">
        <v>26</v>
      </c>
      <c r="J4" s="6" t="s">
        <v>27</v>
      </c>
      <c r="K4" s="6" t="s">
        <v>28</v>
      </c>
      <c r="L4" s="2" t="s">
        <v>29</v>
      </c>
      <c r="M4" s="3" t="s">
        <v>30</v>
      </c>
      <c r="N4" s="6" t="s">
        <v>31</v>
      </c>
      <c r="O4" s="3" t="s">
        <v>32</v>
      </c>
      <c r="P4" s="3" t="s">
        <v>33</v>
      </c>
      <c r="Q4" s="3" t="s">
        <v>34</v>
      </c>
      <c r="R4" s="3" t="s">
        <v>35</v>
      </c>
      <c r="S4" s="3" t="s">
        <v>36</v>
      </c>
      <c r="T4" s="6" t="s">
        <v>37</v>
      </c>
      <c r="U4" s="3" t="s">
        <v>38</v>
      </c>
      <c r="V4" s="3" t="s">
        <v>39</v>
      </c>
      <c r="W4" s="3" t="s">
        <v>40</v>
      </c>
      <c r="X4" s="3" t="s">
        <v>41</v>
      </c>
      <c r="Y4" s="37"/>
      <c r="Z4" s="29" t="s">
        <v>42</v>
      </c>
      <c r="AA4" s="29" t="s">
        <v>43</v>
      </c>
      <c r="AB4" s="29" t="s">
        <v>44</v>
      </c>
      <c r="AC4" s="29" t="s">
        <v>36</v>
      </c>
      <c r="AD4" s="29" t="s">
        <v>45</v>
      </c>
      <c r="AE4" s="29" t="s">
        <v>46</v>
      </c>
      <c r="AF4" s="29" t="s">
        <v>47</v>
      </c>
      <c r="AG4" s="29" t="s">
        <v>48</v>
      </c>
      <c r="AH4" s="29" t="s">
        <v>49</v>
      </c>
      <c r="AI4" s="30" t="s">
        <v>42</v>
      </c>
      <c r="AJ4" s="30" t="s">
        <v>43</v>
      </c>
      <c r="AK4" s="30" t="s">
        <v>44</v>
      </c>
      <c r="AL4" s="30" t="s">
        <v>36</v>
      </c>
      <c r="AM4" s="30" t="s">
        <v>45</v>
      </c>
      <c r="AN4" s="30" t="s">
        <v>46</v>
      </c>
      <c r="AO4" s="30" t="s">
        <v>47</v>
      </c>
      <c r="AP4" s="30" t="s">
        <v>48</v>
      </c>
      <c r="AQ4" s="30" t="s">
        <v>49</v>
      </c>
      <c r="AR4" s="31" t="s">
        <v>42</v>
      </c>
      <c r="AS4" s="31" t="s">
        <v>43</v>
      </c>
      <c r="AT4" s="31" t="s">
        <v>44</v>
      </c>
      <c r="AU4" s="31" t="s">
        <v>36</v>
      </c>
      <c r="AV4" s="31" t="s">
        <v>45</v>
      </c>
      <c r="AW4" s="31" t="s">
        <v>46</v>
      </c>
      <c r="AX4" s="31" t="s">
        <v>47</v>
      </c>
      <c r="AY4" s="31" t="s">
        <v>48</v>
      </c>
      <c r="AZ4" s="31" t="s">
        <v>49</v>
      </c>
      <c r="BA4" s="32" t="s">
        <v>42</v>
      </c>
      <c r="BB4" s="32" t="s">
        <v>43</v>
      </c>
      <c r="BC4" s="32" t="s">
        <v>44</v>
      </c>
      <c r="BD4" s="32" t="s">
        <v>36</v>
      </c>
      <c r="BE4" s="32" t="s">
        <v>45</v>
      </c>
      <c r="BF4" s="32" t="s">
        <v>46</v>
      </c>
      <c r="BG4" s="32" t="s">
        <v>47</v>
      </c>
      <c r="BH4" s="32" t="s">
        <v>48</v>
      </c>
      <c r="BI4" s="32" t="s">
        <v>49</v>
      </c>
      <c r="BJ4" s="93" t="s">
        <v>42</v>
      </c>
      <c r="BK4" s="93" t="s">
        <v>43</v>
      </c>
      <c r="BL4" s="93" t="s">
        <v>44</v>
      </c>
      <c r="BM4" s="93" t="s">
        <v>36</v>
      </c>
      <c r="BN4" s="93" t="s">
        <v>45</v>
      </c>
      <c r="BO4" s="93" t="s">
        <v>46</v>
      </c>
      <c r="BP4" s="93" t="s">
        <v>47</v>
      </c>
      <c r="BQ4" s="93" t="s">
        <v>48</v>
      </c>
      <c r="BR4" s="93" t="s">
        <v>49</v>
      </c>
      <c r="BS4" s="33" t="s">
        <v>42</v>
      </c>
      <c r="BT4" s="33" t="s">
        <v>43</v>
      </c>
      <c r="BU4" s="33" t="s">
        <v>44</v>
      </c>
      <c r="BV4" s="33" t="s">
        <v>36</v>
      </c>
      <c r="BW4" s="33" t="s">
        <v>45</v>
      </c>
      <c r="BX4" s="33" t="s">
        <v>46</v>
      </c>
      <c r="BY4" s="33" t="s">
        <v>47</v>
      </c>
      <c r="BZ4" s="33" t="s">
        <v>48</v>
      </c>
      <c r="CA4" s="33" t="s">
        <v>49</v>
      </c>
      <c r="CB4" s="34" t="s">
        <v>42</v>
      </c>
      <c r="CC4" s="34" t="s">
        <v>43</v>
      </c>
      <c r="CD4" s="34" t="s">
        <v>44</v>
      </c>
      <c r="CE4" s="34" t="s">
        <v>36</v>
      </c>
      <c r="CF4" s="34" t="s">
        <v>45</v>
      </c>
      <c r="CG4" s="34" t="s">
        <v>46</v>
      </c>
      <c r="CH4" s="34" t="s">
        <v>47</v>
      </c>
      <c r="CI4" s="34" t="s">
        <v>48</v>
      </c>
      <c r="CJ4" s="34" t="s">
        <v>49</v>
      </c>
      <c r="CK4" s="131"/>
      <c r="CL4" s="134"/>
      <c r="CM4" s="35" t="s">
        <v>50</v>
      </c>
      <c r="CN4" s="35" t="s">
        <v>51</v>
      </c>
      <c r="CO4" s="128"/>
    </row>
    <row r="5" spans="1:95">
      <c r="A5" s="7"/>
      <c r="B5" s="13"/>
      <c r="C5" s="13"/>
      <c r="D5" s="11"/>
      <c r="E5" s="11"/>
      <c r="F5" s="11"/>
      <c r="G5" s="19"/>
      <c r="H5" s="153"/>
      <c r="I5" s="14"/>
      <c r="J5" s="11"/>
      <c r="K5" s="11"/>
      <c r="L5" s="11"/>
      <c r="M5" s="4"/>
      <c r="N5" s="4"/>
      <c r="O5" s="11"/>
      <c r="P5" s="4"/>
      <c r="Q5" s="1"/>
      <c r="R5" s="1"/>
      <c r="S5" s="1"/>
      <c r="T5" s="158"/>
      <c r="U5" s="158"/>
      <c r="V5" s="158"/>
      <c r="W5" s="158"/>
      <c r="X5" s="4"/>
      <c r="Y5" s="38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4"/>
      <c r="AY5" s="44"/>
      <c r="AZ5" s="44"/>
      <c r="BA5" s="44"/>
      <c r="BB5" s="44"/>
      <c r="BC5" s="44"/>
      <c r="BD5" s="44"/>
      <c r="BE5" s="44"/>
      <c r="BF5" s="44"/>
      <c r="BG5" s="44"/>
      <c r="BH5" s="44"/>
      <c r="BI5" s="44"/>
      <c r="BJ5" s="44"/>
      <c r="BK5" s="44"/>
      <c r="BL5" s="44"/>
      <c r="BM5" s="44"/>
      <c r="BN5" s="44"/>
      <c r="BO5" s="44"/>
      <c r="BP5" s="44"/>
      <c r="BQ5" s="44"/>
      <c r="BR5" s="44"/>
      <c r="BS5" s="44"/>
      <c r="BT5" s="44"/>
      <c r="BU5" s="44"/>
      <c r="BV5" s="44"/>
      <c r="BW5" s="44"/>
      <c r="BX5" s="44"/>
      <c r="BY5" s="44"/>
      <c r="BZ5" s="44"/>
      <c r="CA5" s="44"/>
      <c r="CB5" s="44"/>
      <c r="CC5" s="44"/>
      <c r="CD5" s="44"/>
      <c r="CE5" s="44"/>
      <c r="CF5" s="44"/>
      <c r="CG5" s="44"/>
      <c r="CH5" s="44"/>
      <c r="CI5" s="44"/>
      <c r="CJ5" s="44"/>
      <c r="CK5" s="44"/>
      <c r="CL5" s="44"/>
      <c r="CM5" s="44"/>
      <c r="CN5" s="44"/>
      <c r="CO5" s="44"/>
    </row>
    <row r="6" spans="1:95">
      <c r="A6" s="58">
        <f>X6</f>
        <v>2.6353071959523</v>
      </c>
      <c r="B6" s="162" t="s">
        <v>52</v>
      </c>
      <c r="C6" s="162" t="s">
        <v>53</v>
      </c>
      <c r="D6" s="162"/>
      <c r="E6" s="162"/>
      <c r="F6" s="67" t="s">
        <v>54</v>
      </c>
      <c r="G6" s="67" t="s">
        <v>55</v>
      </c>
      <c r="H6" s="154">
        <v>2871392</v>
      </c>
      <c r="I6" s="59">
        <v>4036</v>
      </c>
      <c r="J6" s="59">
        <v>0</v>
      </c>
      <c r="K6" s="59">
        <v>53043</v>
      </c>
      <c r="L6" s="68">
        <v>1191</v>
      </c>
      <c r="M6" s="60">
        <f>IFERROR(L6/K6,"-")</f>
        <v>0.022453481137945</v>
      </c>
      <c r="N6" s="59">
        <v>26</v>
      </c>
      <c r="O6" s="59">
        <v>352</v>
      </c>
      <c r="P6" s="60">
        <f>IFERROR(N6/(L6),"-")</f>
        <v>0.021830394626364</v>
      </c>
      <c r="Q6" s="61">
        <f>IFERROR(H6/SUM(L6:L6),"-")</f>
        <v>2410.9084802687</v>
      </c>
      <c r="R6" s="62">
        <v>104</v>
      </c>
      <c r="S6" s="60">
        <f>IF(L6=0,"-",R6/L6)</f>
        <v>0.087321578505458</v>
      </c>
      <c r="T6" s="159">
        <v>7567000</v>
      </c>
      <c r="U6" s="160">
        <f>IFERROR(T6/L6,"-")</f>
        <v>6353.4844668346</v>
      </c>
      <c r="V6" s="160">
        <f>IFERROR(T6/R6,"-")</f>
        <v>72759.615384615</v>
      </c>
      <c r="W6" s="154">
        <f>SUM(T6:T6)-SUM(H6:H6)</f>
        <v>4695608</v>
      </c>
      <c r="X6" s="63">
        <f>SUM(T6:T6)/SUM(H6:H6)</f>
        <v>2.6353071959523</v>
      </c>
      <c r="Y6" s="57"/>
      <c r="Z6" s="69">
        <v>1</v>
      </c>
      <c r="AA6" s="70">
        <f>IF(L6=0,"",IF(Z6=0,"",(Z6/L6)))</f>
        <v>0.00083963056255248</v>
      </c>
      <c r="AB6" s="69"/>
      <c r="AC6" s="71">
        <f>IFERROR(AB6/Z6,"-")</f>
        <v>0</v>
      </c>
      <c r="AD6" s="72"/>
      <c r="AE6" s="73">
        <f>IFERROR(AD6/Z6,"-")</f>
        <v>0</v>
      </c>
      <c r="AF6" s="74"/>
      <c r="AG6" s="74"/>
      <c r="AH6" s="74"/>
      <c r="AI6" s="75"/>
      <c r="AJ6" s="76">
        <f>IF(L6=0,"",IF(AI6=0,"",(AI6/L6)))</f>
        <v>0</v>
      </c>
      <c r="AK6" s="75"/>
      <c r="AL6" s="77" t="str">
        <f>IFERROR(AK6/AI6,"-")</f>
        <v>-</v>
      </c>
      <c r="AM6" s="78"/>
      <c r="AN6" s="79" t="str">
        <f>IFERROR(AM6/AI6,"-")</f>
        <v>-</v>
      </c>
      <c r="AO6" s="80"/>
      <c r="AP6" s="80"/>
      <c r="AQ6" s="80"/>
      <c r="AR6" s="81">
        <v>2</v>
      </c>
      <c r="AS6" s="82">
        <f>IF(L6=0,"",IF(AR6=0,"",(AR6/L6)))</f>
        <v>0.001679261125105</v>
      </c>
      <c r="AT6" s="81"/>
      <c r="AU6" s="83">
        <f>IFERROR(AT6/AR6,"-")</f>
        <v>0</v>
      </c>
      <c r="AV6" s="84"/>
      <c r="AW6" s="85">
        <f>IFERROR(AV6/AR6,"-")</f>
        <v>0</v>
      </c>
      <c r="AX6" s="86"/>
      <c r="AY6" s="86"/>
      <c r="AZ6" s="86"/>
      <c r="BA6" s="87">
        <v>25</v>
      </c>
      <c r="BB6" s="88">
        <f>IF(L6=0,"",IF(BA6=0,"",(BA6/L6)))</f>
        <v>0.020990764063812</v>
      </c>
      <c r="BC6" s="87">
        <v>1</v>
      </c>
      <c r="BD6" s="89">
        <f>IFERROR(BC6/BA6,"-")</f>
        <v>0.04</v>
      </c>
      <c r="BE6" s="90">
        <v>5000</v>
      </c>
      <c r="BF6" s="91">
        <f>IFERROR(BE6/BA6,"-")</f>
        <v>200</v>
      </c>
      <c r="BG6" s="92">
        <v>1</v>
      </c>
      <c r="BH6" s="92"/>
      <c r="BI6" s="92"/>
      <c r="BJ6" s="94">
        <v>492</v>
      </c>
      <c r="BK6" s="95">
        <f>IF(L6=0,"",IF(BJ6=0,"",(BJ6/L6)))</f>
        <v>0.41309823677582</v>
      </c>
      <c r="BL6" s="96">
        <v>31</v>
      </c>
      <c r="BM6" s="97">
        <f>IFERROR(BL6/BJ6,"-")</f>
        <v>0.063008130081301</v>
      </c>
      <c r="BN6" s="98">
        <v>484000</v>
      </c>
      <c r="BO6" s="99">
        <f>IFERROR(BN6/BJ6,"-")</f>
        <v>983.73983739837</v>
      </c>
      <c r="BP6" s="100">
        <v>18</v>
      </c>
      <c r="BQ6" s="100">
        <v>5</v>
      </c>
      <c r="BR6" s="100">
        <v>8</v>
      </c>
      <c r="BS6" s="101">
        <v>503</v>
      </c>
      <c r="BT6" s="102">
        <f>IF(L6=0,"",IF(BS6=0,"",(BS6/L6)))</f>
        <v>0.4223341729639</v>
      </c>
      <c r="BU6" s="103">
        <v>50</v>
      </c>
      <c r="BV6" s="104">
        <f>IFERROR(BU6/BS6,"-")</f>
        <v>0.099403578528827</v>
      </c>
      <c r="BW6" s="105">
        <v>2013000</v>
      </c>
      <c r="BX6" s="106">
        <f>IFERROR(BW6/BS6,"-")</f>
        <v>4001.9880715706</v>
      </c>
      <c r="BY6" s="107">
        <v>23</v>
      </c>
      <c r="BZ6" s="107">
        <v>9</v>
      </c>
      <c r="CA6" s="107">
        <v>18</v>
      </c>
      <c r="CB6" s="108">
        <v>168</v>
      </c>
      <c r="CC6" s="109">
        <f>IF(L6=0,"",IF(CB6=0,"",(CB6/L6)))</f>
        <v>0.14105793450882</v>
      </c>
      <c r="CD6" s="110">
        <v>22</v>
      </c>
      <c r="CE6" s="111">
        <f>IFERROR(CD6/CB6,"-")</f>
        <v>0.13095238095238</v>
      </c>
      <c r="CF6" s="112">
        <v>5065000</v>
      </c>
      <c r="CG6" s="113">
        <f>IFERROR(CF6/CB6,"-")</f>
        <v>30148.80952381</v>
      </c>
      <c r="CH6" s="114">
        <v>9</v>
      </c>
      <c r="CI6" s="114">
        <v>4</v>
      </c>
      <c r="CJ6" s="114">
        <v>9</v>
      </c>
      <c r="CK6" s="115">
        <v>104</v>
      </c>
      <c r="CL6" s="116">
        <v>7567000</v>
      </c>
      <c r="CM6" s="116">
        <v>4319000</v>
      </c>
      <c r="CN6" s="116"/>
      <c r="CO6" s="117" t="str">
        <f>IF(AND(CM6=0,CN6=0),"",IF(AND(CM6&lt;=100000,CN6&lt;=100000),"",IF(CM6/CL6&gt;0.7,"男高",IF(CN6/CL6&gt;0.7,"女高",""))))</f>
        <v/>
      </c>
    </row>
    <row r="7" spans="1:95">
      <c r="A7" s="15"/>
      <c r="B7" s="64"/>
      <c r="C7" s="64"/>
      <c r="D7" s="65"/>
      <c r="E7" s="66"/>
      <c r="F7" s="67"/>
      <c r="G7" s="67"/>
      <c r="H7" s="155"/>
      <c r="I7" s="18"/>
      <c r="J7" s="18"/>
      <c r="K7" s="16"/>
      <c r="L7" s="16"/>
      <c r="M7" s="17"/>
      <c r="N7" s="17"/>
      <c r="O7" s="16"/>
      <c r="P7" s="17"/>
      <c r="Q7" s="10"/>
      <c r="R7" s="10"/>
      <c r="S7" s="10"/>
      <c r="T7" s="161"/>
      <c r="U7" s="161"/>
      <c r="V7" s="161"/>
      <c r="W7" s="161"/>
      <c r="X7" s="17"/>
      <c r="Y7" s="38"/>
      <c r="Z7" s="42"/>
      <c r="AA7" s="43"/>
      <c r="AB7" s="42"/>
      <c r="AC7" s="46"/>
      <c r="AD7" s="47"/>
      <c r="AE7" s="48"/>
      <c r="AF7" s="49"/>
      <c r="AG7" s="49"/>
      <c r="AH7" s="49"/>
      <c r="AI7" s="42"/>
      <c r="AJ7" s="43"/>
      <c r="AK7" s="42"/>
      <c r="AL7" s="46"/>
      <c r="AM7" s="47"/>
      <c r="AN7" s="48"/>
      <c r="AO7" s="49"/>
      <c r="AP7" s="49"/>
      <c r="AQ7" s="49"/>
      <c r="AR7" s="42"/>
      <c r="AS7" s="43"/>
      <c r="AT7" s="42"/>
      <c r="AU7" s="46"/>
      <c r="AV7" s="47"/>
      <c r="AW7" s="48"/>
      <c r="AX7" s="49"/>
      <c r="AY7" s="49"/>
      <c r="AZ7" s="49"/>
      <c r="BA7" s="42"/>
      <c r="BB7" s="43"/>
      <c r="BC7" s="42"/>
      <c r="BD7" s="46"/>
      <c r="BE7" s="47"/>
      <c r="BF7" s="48"/>
      <c r="BG7" s="49"/>
      <c r="BH7" s="49"/>
      <c r="BI7" s="49"/>
      <c r="BJ7" s="44"/>
      <c r="BK7" s="45"/>
      <c r="BL7" s="42"/>
      <c r="BM7" s="46"/>
      <c r="BN7" s="47"/>
      <c r="BO7" s="48"/>
      <c r="BP7" s="49"/>
      <c r="BQ7" s="49"/>
      <c r="BR7" s="49"/>
      <c r="BS7" s="44"/>
      <c r="BT7" s="45"/>
      <c r="BU7" s="42"/>
      <c r="BV7" s="46"/>
      <c r="BW7" s="47"/>
      <c r="BX7" s="48"/>
      <c r="BY7" s="49"/>
      <c r="BZ7" s="49"/>
      <c r="CA7" s="49"/>
      <c r="CB7" s="44"/>
      <c r="CC7" s="45"/>
      <c r="CD7" s="42"/>
      <c r="CE7" s="46"/>
      <c r="CF7" s="47"/>
      <c r="CG7" s="48"/>
      <c r="CH7" s="49"/>
      <c r="CI7" s="49"/>
      <c r="CJ7" s="49"/>
      <c r="CK7" s="50"/>
      <c r="CL7" s="47"/>
      <c r="CM7" s="47"/>
      <c r="CN7" s="47"/>
      <c r="CO7" s="51"/>
    </row>
    <row r="8" spans="1:95">
      <c r="A8" s="15"/>
      <c r="B8" s="21"/>
      <c r="C8" s="21"/>
      <c r="D8" s="16"/>
      <c r="E8" s="16"/>
      <c r="F8" s="20"/>
      <c r="G8" s="54"/>
      <c r="H8" s="156"/>
      <c r="I8" s="18"/>
      <c r="J8" s="18"/>
      <c r="K8" s="16"/>
      <c r="L8" s="16"/>
      <c r="M8" s="17"/>
      <c r="N8" s="17"/>
      <c r="O8" s="16"/>
      <c r="P8" s="17"/>
      <c r="Q8" s="10"/>
      <c r="R8" s="10"/>
      <c r="S8" s="10"/>
      <c r="T8" s="161"/>
      <c r="U8" s="161"/>
      <c r="V8" s="161"/>
      <c r="W8" s="161"/>
      <c r="X8" s="17"/>
      <c r="Y8" s="40"/>
      <c r="Z8" s="42"/>
      <c r="AA8" s="43"/>
      <c r="AB8" s="42"/>
      <c r="AC8" s="46"/>
      <c r="AD8" s="47"/>
      <c r="AE8" s="48"/>
      <c r="AF8" s="49"/>
      <c r="AG8" s="49"/>
      <c r="AH8" s="49"/>
      <c r="AI8" s="42"/>
      <c r="AJ8" s="43"/>
      <c r="AK8" s="42"/>
      <c r="AL8" s="46"/>
      <c r="AM8" s="47"/>
      <c r="AN8" s="48"/>
      <c r="AO8" s="49"/>
      <c r="AP8" s="49"/>
      <c r="AQ8" s="49"/>
      <c r="AR8" s="42"/>
      <c r="AS8" s="43"/>
      <c r="AT8" s="42"/>
      <c r="AU8" s="46"/>
      <c r="AV8" s="47"/>
      <c r="AW8" s="48"/>
      <c r="AX8" s="49"/>
      <c r="AY8" s="49"/>
      <c r="AZ8" s="49"/>
      <c r="BA8" s="42"/>
      <c r="BB8" s="43"/>
      <c r="BC8" s="42"/>
      <c r="BD8" s="46"/>
      <c r="BE8" s="47"/>
      <c r="BF8" s="48"/>
      <c r="BG8" s="49"/>
      <c r="BH8" s="49"/>
      <c r="BI8" s="49"/>
      <c r="BJ8" s="44"/>
      <c r="BK8" s="45"/>
      <c r="BL8" s="42"/>
      <c r="BM8" s="46"/>
      <c r="BN8" s="47"/>
      <c r="BO8" s="48"/>
      <c r="BP8" s="49"/>
      <c r="BQ8" s="49"/>
      <c r="BR8" s="49"/>
      <c r="BS8" s="44"/>
      <c r="BT8" s="45"/>
      <c r="BU8" s="42"/>
      <c r="BV8" s="46"/>
      <c r="BW8" s="47"/>
      <c r="BX8" s="48"/>
      <c r="BY8" s="49"/>
      <c r="BZ8" s="49"/>
      <c r="CA8" s="49"/>
      <c r="CB8" s="44"/>
      <c r="CC8" s="45"/>
      <c r="CD8" s="42"/>
      <c r="CE8" s="46"/>
      <c r="CF8" s="47"/>
      <c r="CG8" s="48"/>
      <c r="CH8" s="49"/>
      <c r="CI8" s="49"/>
      <c r="CJ8" s="49"/>
      <c r="CK8" s="50"/>
      <c r="CL8" s="47"/>
      <c r="CM8" s="47"/>
      <c r="CN8" s="47"/>
      <c r="CO8" s="51"/>
    </row>
    <row r="9" spans="1:95">
      <c r="A9" s="7">
        <f>Z9</f>
        <v/>
      </c>
      <c r="B9" s="24"/>
      <c r="C9" s="24"/>
      <c r="D9" s="24"/>
      <c r="E9" s="24"/>
      <c r="F9" s="23" t="s">
        <v>56</v>
      </c>
      <c r="G9" s="23"/>
      <c r="H9" s="157"/>
      <c r="I9" s="24">
        <f>SUM(I6:I8)</f>
        <v>4036</v>
      </c>
      <c r="J9" s="24">
        <f>SUM(J6:J8)</f>
        <v>0</v>
      </c>
      <c r="K9" s="24">
        <f>SUM(K6:K8)</f>
        <v>53043</v>
      </c>
      <c r="L9" s="24">
        <f>SUM(L6:L8)</f>
        <v>1191</v>
      </c>
      <c r="M9" s="25">
        <f>IFERROR(L9/K9,"-")</f>
        <v>0.022453481137945</v>
      </c>
      <c r="N9" s="56">
        <f>SUM(N6:N8)</f>
        <v>26</v>
      </c>
      <c r="O9" s="56">
        <f>SUM(O6:O8)</f>
        <v>352</v>
      </c>
      <c r="P9" s="25">
        <f>IFERROR(N9/L9,"-")</f>
        <v>0.021830394626364</v>
      </c>
      <c r="Q9" s="26">
        <f>IFERROR(H9/L9,"-")</f>
        <v>0</v>
      </c>
      <c r="R9" s="27">
        <f>SUM(R6:R8)</f>
        <v>104</v>
      </c>
      <c r="S9" s="25">
        <f>IFERROR(R9/L9,"-")</f>
        <v>0.087321578505458</v>
      </c>
      <c r="T9" s="157">
        <f>SUM(T6:T8)</f>
        <v>7567000</v>
      </c>
      <c r="U9" s="157">
        <f>IFERROR(T9/L9,"-")</f>
        <v>6353.4844668346</v>
      </c>
      <c r="V9" s="157">
        <f>IFERROR(T9/R9,"-")</f>
        <v>72759.615384615</v>
      </c>
      <c r="W9" s="157">
        <f>T9-H9</f>
        <v>7567000</v>
      </c>
      <c r="X9" s="28" t="str">
        <f>T9/H9</f>
        <v>0</v>
      </c>
      <c r="Y9" s="39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  <c r="BA9" s="41"/>
      <c r="BB9" s="41"/>
      <c r="BC9" s="41"/>
      <c r="BD9" s="41"/>
      <c r="BE9" s="41"/>
      <c r="BF9" s="41"/>
      <c r="BG9" s="41"/>
      <c r="BH9" s="41"/>
      <c r="BI9" s="41"/>
      <c r="BJ9" s="41"/>
      <c r="BK9" s="41"/>
      <c r="BL9" s="41"/>
      <c r="BM9" s="41"/>
      <c r="BN9" s="41"/>
      <c r="BO9" s="41"/>
      <c r="BP9" s="41"/>
      <c r="BQ9" s="41"/>
      <c r="BR9" s="41"/>
      <c r="BS9" s="41"/>
      <c r="BT9" s="41"/>
      <c r="BU9" s="41"/>
      <c r="BV9" s="41"/>
      <c r="BW9" s="41"/>
      <c r="BX9" s="41"/>
      <c r="BY9" s="41"/>
      <c r="BZ9" s="41"/>
      <c r="CA9" s="41"/>
      <c r="CB9" s="41"/>
      <c r="CC9" s="41"/>
      <c r="CD9" s="41"/>
      <c r="CE9" s="41"/>
      <c r="CF9" s="41"/>
      <c r="CG9" s="41"/>
      <c r="CH9" s="41"/>
      <c r="CI9" s="41"/>
      <c r="CJ9" s="41"/>
      <c r="CK9" s="41"/>
      <c r="CL9" s="41"/>
      <c r="CM9" s="41"/>
      <c r="CN9" s="41"/>
      <c r="CO9" s="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</mergeCells>
  <conditionalFormatting sqref="H2:J2">
    <cfRule type="expression" dxfId="0" priority="1">
      <formula>WEEKDAY(H2)=7</formula>
    </cfRule>
  </conditionalFormatting>
  <conditionalFormatting sqref="H2:J2">
    <cfRule type="expression" dxfId="1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