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<sst xmlns="http://schemas.openxmlformats.org/spreadsheetml/2006/main" uniqueCount="105">
  <si>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</si>
  <si>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</si>
  <si>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</si>
  <si>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</si>
  <si>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</si>
  <si>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</si>
  <si>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</si>
  <si>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</si>
  <si>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</si>
  <si>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</si>
  <si>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</si>
  <si>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</si>
  <si>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</si>
  <si>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</si>
  <si>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</si>
  <si>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</si>
  <si>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</si>
  <si>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</si>
  <si>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</si>
  <si>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</si>
  <si>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</si>
  <si>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</si>
  <si>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</si>
  <si>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</si>
  <si>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</si>
  <si>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</si>
  <si>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</si>
  <si>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</si>
  <si>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</si>
  <si>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</si>
  <si>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</si>
  <si>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</si>
  <si>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</si>
  <si>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</si>
  <si>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</si>
  <si>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</si>
  <si>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</si>
  <si>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</si>
  <si>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</si>
  <si>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</si>
  <si>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</si>
  <si>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</si>
  <si>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</si>
  <si>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</si>
  <si>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</si>
  <si>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</si>
  <si>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</si>
  <si>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</si>
  <si>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</si>
  <si>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</si>
  <si>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</si>
  <si>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</si>
  <si>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</si>
  <si>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</si>
  <si>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</si>
  <si>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</si>
  <si>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</si>
  <si>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np3215</t>
  </si>
  <si>
    <t>インターカラー</t>
  </si>
  <si>
    <t>デリヘル版3（緒方泰子）</t>
  </si>
  <si>
    <t>70歳までの出会いリクルート</t>
  </si>
  <si>
    <t>lp03_a</t>
  </si>
  <si>
    <t>スポーツ報知関西</t>
  </si>
  <si>
    <t>全5段つかみ4回</t>
  </si>
  <si>
    <t>np3216</t>
  </si>
  <si>
    <t>空電</t>
  </si>
  <si>
    <t>np3217</t>
  </si>
  <si>
    <t>右女9版（赤い服女性）</t>
  </si>
  <si>
    <t>50～70代男性限定熟女好きな男性募集中</t>
  </si>
  <si>
    <t>np3218</t>
  </si>
  <si>
    <t>np3219</t>
  </si>
  <si>
    <t>雑誌版SPA(LINEver)（緒方泰子）</t>
  </si>
  <si>
    <t>え?こんなに出会えんの！？ダメ元で始めたはずが</t>
  </si>
  <si>
    <t>np3220</t>
  </si>
  <si>
    <t>np3221</t>
  </si>
  <si>
    <t>右女3（赤い服女性）</t>
  </si>
  <si>
    <t>もう50代の熟女だけど</t>
  </si>
  <si>
    <t>np3222</t>
  </si>
  <si>
    <t>np3223</t>
  </si>
  <si>
    <t>スポニチ関東</t>
  </si>
  <si>
    <t>全5段</t>
  </si>
  <si>
    <t>4月09日(日)</t>
  </si>
  <si>
    <t>np3224</t>
  </si>
  <si>
    <t>np3225</t>
  </si>
  <si>
    <t>スポニチ関西</t>
  </si>
  <si>
    <t>np3226</t>
  </si>
  <si>
    <t>np3227</t>
  </si>
  <si>
    <t>サンスポ関東</t>
  </si>
  <si>
    <t>1C終面全5段</t>
  </si>
  <si>
    <t>4月30日(日)</t>
  </si>
  <si>
    <t>np3228</t>
  </si>
  <si>
    <t>np3229</t>
  </si>
  <si>
    <t>lp03_l</t>
  </si>
  <si>
    <t>デイリースポーツ関西</t>
  </si>
  <si>
    <t>4C終面全5段</t>
  </si>
  <si>
    <t>4月23日(日)</t>
  </si>
  <si>
    <t>np3230</t>
  </si>
  <si>
    <t>新聞 TOTAL</t>
  </si>
  <si>
    <t>●リスティング 広告</t>
  </si>
  <si>
    <t>UA</t>
  </si>
  <si>
    <t>a_ydn</t>
  </si>
  <si>
    <t>ADIT</t>
  </si>
  <si>
    <t>YDN（ディスプレイ広告）</t>
  </si>
  <si>
    <t>4/1～4/30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</si>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</sst>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1.1142857142857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/>
      <c r="K6" s="176">
        <v>280000</v>
      </c>
      <c r="L6" s="79">
        <v>8</v>
      </c>
      <c r="M6" s="79">
        <v>0</v>
      </c>
      <c r="N6" s="79">
        <v>35</v>
      </c>
      <c r="O6" s="88">
        <v>3</v>
      </c>
      <c r="P6" s="89">
        <v>0</v>
      </c>
      <c r="Q6" s="90">
        <f>O6+P6</f>
        <v>3</v>
      </c>
      <c r="R6" s="80">
        <f>IFERROR(Q6/N6,"-")</f>
        <v>0.085714285714286</v>
      </c>
      <c r="S6" s="79">
        <v>0</v>
      </c>
      <c r="T6" s="79">
        <v>2</v>
      </c>
      <c r="U6" s="80">
        <f>IFERROR(T6/(Q6),"-")</f>
        <v>0.66666666666667</v>
      </c>
      <c r="V6" s="81">
        <f>IFERROR(K6/SUM(Q6:Q13),"-")</f>
        <v>13333.333333333</v>
      </c>
      <c r="W6" s="82">
        <v>1</v>
      </c>
      <c r="X6" s="80">
        <f>IF(Q6=0,"-",W6/Q6)</f>
        <v>0.33333333333333</v>
      </c>
      <c r="Y6" s="181">
        <v>38000</v>
      </c>
      <c r="Z6" s="182">
        <f>IFERROR(Y6/Q6,"-")</f>
        <v>12666.666666667</v>
      </c>
      <c r="AA6" s="182">
        <f>IFERROR(Y6/W6,"-")</f>
        <v>38000</v>
      </c>
      <c r="AB6" s="176">
        <f>SUM(Y6:Y13)-SUM(K6:K13)</f>
        <v>32000</v>
      </c>
      <c r="AC6" s="83">
        <f>SUM(Y6:Y13)/SUM(K6:K13)</f>
        <v>1.1142857142857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0.33333333333333</v>
      </c>
      <c r="BQ6" s="118">
        <v>1</v>
      </c>
      <c r="BR6" s="119">
        <f>IFERROR(BQ6/BO6,"-")</f>
        <v>1</v>
      </c>
      <c r="BS6" s="120">
        <v>3000</v>
      </c>
      <c r="BT6" s="121">
        <f>IFERROR(BS6/BO6,"-")</f>
        <v>3000</v>
      </c>
      <c r="BU6" s="122">
        <v>1</v>
      </c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>
        <v>2</v>
      </c>
      <c r="CH6" s="131">
        <f>IF(Q6=0,"",IF(CG6=0,"",(CG6/Q6)))</f>
        <v>0.66666666666667</v>
      </c>
      <c r="CI6" s="132">
        <v>1</v>
      </c>
      <c r="CJ6" s="133">
        <f>IFERROR(CI6/CG6,"-")</f>
        <v>0.5</v>
      </c>
      <c r="CK6" s="134">
        <v>221000</v>
      </c>
      <c r="CL6" s="135">
        <f>IFERROR(CK6/CG6,"-")</f>
        <v>110500</v>
      </c>
      <c r="CM6" s="136"/>
      <c r="CN6" s="136"/>
      <c r="CO6" s="136">
        <v>1</v>
      </c>
      <c r="CP6" s="137">
        <v>1</v>
      </c>
      <c r="CQ6" s="138">
        <v>38000</v>
      </c>
      <c r="CR6" s="138">
        <v>221000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64</v>
      </c>
      <c r="C7" s="184" t="s">
        <v>58</v>
      </c>
      <c r="D7" s="184"/>
      <c r="E7" s="184" t="s">
        <v>59</v>
      </c>
      <c r="F7" s="184" t="s">
        <v>60</v>
      </c>
      <c r="G7" s="184" t="s">
        <v>65</v>
      </c>
      <c r="H7" s="87"/>
      <c r="I7" s="87"/>
      <c r="J7" s="87"/>
      <c r="K7" s="176"/>
      <c r="L7" s="79">
        <v>22</v>
      </c>
      <c r="M7" s="79">
        <v>17</v>
      </c>
      <c r="N7" s="79">
        <v>9</v>
      </c>
      <c r="O7" s="88">
        <v>7</v>
      </c>
      <c r="P7" s="89">
        <v>0</v>
      </c>
      <c r="Q7" s="90">
        <f>O7+P7</f>
        <v>7</v>
      </c>
      <c r="R7" s="80">
        <f>IFERROR(Q7/N7,"-")</f>
        <v>0.77777777777778</v>
      </c>
      <c r="S7" s="79">
        <v>1</v>
      </c>
      <c r="T7" s="79">
        <v>2</v>
      </c>
      <c r="U7" s="80">
        <f>IFERROR(T7/(Q7),"-")</f>
        <v>0.28571428571429</v>
      </c>
      <c r="V7" s="81"/>
      <c r="W7" s="82">
        <v>1</v>
      </c>
      <c r="X7" s="80">
        <f>IF(Q7=0,"-",W7/Q7)</f>
        <v>0.14285714285714</v>
      </c>
      <c r="Y7" s="181">
        <v>182000</v>
      </c>
      <c r="Z7" s="182">
        <f>IFERROR(Y7/Q7,"-")</f>
        <v>26000</v>
      </c>
      <c r="AA7" s="182">
        <f>IFERROR(Y7/W7,"-")</f>
        <v>182000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4</v>
      </c>
      <c r="BP7" s="117">
        <f>IF(Q7=0,"",IF(BO7=0,"",(BO7/Q7)))</f>
        <v>0.57142857142857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3</v>
      </c>
      <c r="BY7" s="124">
        <f>IF(Q7=0,"",IF(BX7=0,"",(BX7/Q7)))</f>
        <v>0.42857142857143</v>
      </c>
      <c r="BZ7" s="125">
        <v>1</v>
      </c>
      <c r="CA7" s="126">
        <f>IFERROR(BZ7/BX7,"-")</f>
        <v>0.33333333333333</v>
      </c>
      <c r="CB7" s="127">
        <v>182000</v>
      </c>
      <c r="CC7" s="128">
        <f>IFERROR(CB7/BX7,"-")</f>
        <v>60666.666666667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182000</v>
      </c>
      <c r="CR7" s="138">
        <v>182000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66</v>
      </c>
      <c r="C8" s="184" t="s">
        <v>58</v>
      </c>
      <c r="D8" s="184"/>
      <c r="E8" s="184" t="s">
        <v>67</v>
      </c>
      <c r="F8" s="184" t="s">
        <v>68</v>
      </c>
      <c r="G8" s="184" t="s">
        <v>61</v>
      </c>
      <c r="H8" s="87" t="s">
        <v>62</v>
      </c>
      <c r="I8" s="87" t="s">
        <v>63</v>
      </c>
      <c r="J8" s="87"/>
      <c r="K8" s="176"/>
      <c r="L8" s="79">
        <v>7</v>
      </c>
      <c r="M8" s="79">
        <v>0</v>
      </c>
      <c r="N8" s="79">
        <v>34</v>
      </c>
      <c r="O8" s="88">
        <v>1</v>
      </c>
      <c r="P8" s="89">
        <v>0</v>
      </c>
      <c r="Q8" s="90">
        <f>O8+P8</f>
        <v>1</v>
      </c>
      <c r="R8" s="80">
        <f>IFERROR(Q8/N8,"-")</f>
        <v>0.029411764705882</v>
      </c>
      <c r="S8" s="79">
        <v>0</v>
      </c>
      <c r="T8" s="79">
        <v>1</v>
      </c>
      <c r="U8" s="80">
        <f>IFERROR(T8/(Q8),"-")</f>
        <v>1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1</v>
      </c>
      <c r="BY8" s="124">
        <f>IF(Q8=0,"",IF(BX8=0,"",(BX8/Q8)))</f>
        <v>1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67</v>
      </c>
      <c r="F9" s="184" t="s">
        <v>68</v>
      </c>
      <c r="G9" s="184" t="s">
        <v>65</v>
      </c>
      <c r="H9" s="87"/>
      <c r="I9" s="87"/>
      <c r="J9" s="87"/>
      <c r="K9" s="176"/>
      <c r="L9" s="79">
        <v>22</v>
      </c>
      <c r="M9" s="79">
        <v>14</v>
      </c>
      <c r="N9" s="79">
        <v>2</v>
      </c>
      <c r="O9" s="88">
        <v>3</v>
      </c>
      <c r="P9" s="89">
        <v>0</v>
      </c>
      <c r="Q9" s="90">
        <f>O9+P9</f>
        <v>3</v>
      </c>
      <c r="R9" s="80">
        <f>IFERROR(Q9/N9,"-")</f>
        <v>1.5</v>
      </c>
      <c r="S9" s="79">
        <v>1</v>
      </c>
      <c r="T9" s="79">
        <v>1</v>
      </c>
      <c r="U9" s="80">
        <f>IFERROR(T9/(Q9),"-")</f>
        <v>0.33333333333333</v>
      </c>
      <c r="V9" s="81"/>
      <c r="W9" s="82">
        <v>1</v>
      </c>
      <c r="X9" s="80">
        <f>IF(Q9=0,"-",W9/Q9)</f>
        <v>0.33333333333333</v>
      </c>
      <c r="Y9" s="181">
        <v>2000</v>
      </c>
      <c r="Z9" s="182">
        <f>IFERROR(Y9/Q9,"-")</f>
        <v>666.66666666667</v>
      </c>
      <c r="AA9" s="182">
        <f>IFERROR(Y9/W9,"-")</f>
        <v>2000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0.33333333333333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0.33333333333333</v>
      </c>
      <c r="BZ9" s="125">
        <v>1</v>
      </c>
      <c r="CA9" s="126">
        <f>IFERROR(BZ9/BX9,"-")</f>
        <v>1</v>
      </c>
      <c r="CB9" s="127">
        <v>2000</v>
      </c>
      <c r="CC9" s="128">
        <f>IFERROR(CB9/BX9,"-")</f>
        <v>2000</v>
      </c>
      <c r="CD9" s="129">
        <v>1</v>
      </c>
      <c r="CE9" s="129"/>
      <c r="CF9" s="129"/>
      <c r="CG9" s="130">
        <v>1</v>
      </c>
      <c r="CH9" s="131">
        <f>IF(Q9=0,"",IF(CG9=0,"",(CG9/Q9)))</f>
        <v>0.33333333333333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2000</v>
      </c>
      <c r="CR9" s="138">
        <v>2000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70</v>
      </c>
      <c r="C10" s="184" t="s">
        <v>58</v>
      </c>
      <c r="D10" s="184"/>
      <c r="E10" s="184" t="s">
        <v>71</v>
      </c>
      <c r="F10" s="184" t="s">
        <v>72</v>
      </c>
      <c r="G10" s="184" t="s">
        <v>61</v>
      </c>
      <c r="H10" s="87" t="s">
        <v>62</v>
      </c>
      <c r="I10" s="87" t="s">
        <v>63</v>
      </c>
      <c r="J10" s="87"/>
      <c r="K10" s="176"/>
      <c r="L10" s="79">
        <v>5</v>
      </c>
      <c r="M10" s="79">
        <v>0</v>
      </c>
      <c r="N10" s="79">
        <v>26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/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/>
      <c r="AC10" s="83"/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73</v>
      </c>
      <c r="C11" s="184" t="s">
        <v>58</v>
      </c>
      <c r="D11" s="184"/>
      <c r="E11" s="184" t="s">
        <v>71</v>
      </c>
      <c r="F11" s="184" t="s">
        <v>72</v>
      </c>
      <c r="G11" s="184" t="s">
        <v>65</v>
      </c>
      <c r="H11" s="87"/>
      <c r="I11" s="87"/>
      <c r="J11" s="87"/>
      <c r="K11" s="176"/>
      <c r="L11" s="79">
        <v>16</v>
      </c>
      <c r="M11" s="79">
        <v>13</v>
      </c>
      <c r="N11" s="79">
        <v>22</v>
      </c>
      <c r="O11" s="88">
        <v>3</v>
      </c>
      <c r="P11" s="89">
        <v>0</v>
      </c>
      <c r="Q11" s="90">
        <f>O11+P11</f>
        <v>3</v>
      </c>
      <c r="R11" s="80">
        <f>IFERROR(Q11/N11,"-")</f>
        <v>0.13636363636364</v>
      </c>
      <c r="S11" s="79">
        <v>0</v>
      </c>
      <c r="T11" s="79">
        <v>2</v>
      </c>
      <c r="U11" s="80">
        <f>IFERROR(T11/(Q11),"-")</f>
        <v>0.66666666666667</v>
      </c>
      <c r="V11" s="81"/>
      <c r="W11" s="82">
        <v>1</v>
      </c>
      <c r="X11" s="80">
        <f>IF(Q11=0,"-",W11/Q11)</f>
        <v>0.33333333333333</v>
      </c>
      <c r="Y11" s="181">
        <v>90000</v>
      </c>
      <c r="Z11" s="182">
        <f>IFERROR(Y11/Q11,"-")</f>
        <v>30000</v>
      </c>
      <c r="AA11" s="182">
        <f>IFERROR(Y11/W11,"-")</f>
        <v>90000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0.33333333333333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>
        <v>2</v>
      </c>
      <c r="CH11" s="131">
        <f>IF(Q11=0,"",IF(CG11=0,"",(CG11/Q11)))</f>
        <v>0.66666666666667</v>
      </c>
      <c r="CI11" s="132">
        <v>1</v>
      </c>
      <c r="CJ11" s="133">
        <f>IFERROR(CI11/CG11,"-")</f>
        <v>0.5</v>
      </c>
      <c r="CK11" s="134">
        <v>90000</v>
      </c>
      <c r="CL11" s="135">
        <f>IFERROR(CK11/CG11,"-")</f>
        <v>45000</v>
      </c>
      <c r="CM11" s="136"/>
      <c r="CN11" s="136"/>
      <c r="CO11" s="136">
        <v>1</v>
      </c>
      <c r="CP11" s="137">
        <v>1</v>
      </c>
      <c r="CQ11" s="138">
        <v>90000</v>
      </c>
      <c r="CR11" s="138">
        <v>90000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74</v>
      </c>
      <c r="C12" s="184" t="s">
        <v>58</v>
      </c>
      <c r="D12" s="184"/>
      <c r="E12" s="184" t="s">
        <v>75</v>
      </c>
      <c r="F12" s="184" t="s">
        <v>76</v>
      </c>
      <c r="G12" s="184" t="s">
        <v>61</v>
      </c>
      <c r="H12" s="87" t="s">
        <v>62</v>
      </c>
      <c r="I12" s="87" t="s">
        <v>63</v>
      </c>
      <c r="J12" s="87"/>
      <c r="K12" s="176"/>
      <c r="L12" s="79">
        <v>7</v>
      </c>
      <c r="M12" s="79">
        <v>0</v>
      </c>
      <c r="N12" s="79">
        <v>35</v>
      </c>
      <c r="O12" s="88">
        <v>2</v>
      </c>
      <c r="P12" s="89">
        <v>0</v>
      </c>
      <c r="Q12" s="90">
        <f>O12+P12</f>
        <v>2</v>
      </c>
      <c r="R12" s="80">
        <f>IFERROR(Q12/N12,"-")</f>
        <v>0.057142857142857</v>
      </c>
      <c r="S12" s="79">
        <v>0</v>
      </c>
      <c r="T12" s="79">
        <v>1</v>
      </c>
      <c r="U12" s="80">
        <f>IFERROR(T12/(Q12),"-")</f>
        <v>0.5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77</v>
      </c>
      <c r="C13" s="184" t="s">
        <v>58</v>
      </c>
      <c r="D13" s="184"/>
      <c r="E13" s="184" t="s">
        <v>75</v>
      </c>
      <c r="F13" s="184" t="s">
        <v>76</v>
      </c>
      <c r="G13" s="184" t="s">
        <v>65</v>
      </c>
      <c r="H13" s="87"/>
      <c r="I13" s="87"/>
      <c r="J13" s="87"/>
      <c r="K13" s="176"/>
      <c r="L13" s="79">
        <v>23</v>
      </c>
      <c r="M13" s="79">
        <v>18</v>
      </c>
      <c r="N13" s="79">
        <v>4</v>
      </c>
      <c r="O13" s="88">
        <v>2</v>
      </c>
      <c r="P13" s="89">
        <v>0</v>
      </c>
      <c r="Q13" s="90">
        <f>O13+P13</f>
        <v>2</v>
      </c>
      <c r="R13" s="80">
        <f>IFERROR(Q13/N13,"-")</f>
        <v>0.5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2</v>
      </c>
      <c r="BP13" s="117">
        <f>IF(Q13=0,"",IF(BO13=0,"",(BO13/Q13)))</f>
        <v>1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3.3583333333333</v>
      </c>
      <c r="B14" s="184" t="s">
        <v>78</v>
      </c>
      <c r="C14" s="184" t="s">
        <v>58</v>
      </c>
      <c r="D14" s="184"/>
      <c r="E14" s="184" t="s">
        <v>67</v>
      </c>
      <c r="F14" s="184" t="s">
        <v>68</v>
      </c>
      <c r="G14" s="184" t="s">
        <v>61</v>
      </c>
      <c r="H14" s="87" t="s">
        <v>79</v>
      </c>
      <c r="I14" s="87" t="s">
        <v>80</v>
      </c>
      <c r="J14" s="185" t="s">
        <v>81</v>
      </c>
      <c r="K14" s="176">
        <v>120000</v>
      </c>
      <c r="L14" s="79">
        <v>29</v>
      </c>
      <c r="M14" s="79">
        <v>0</v>
      </c>
      <c r="N14" s="79">
        <v>90</v>
      </c>
      <c r="O14" s="88">
        <v>8</v>
      </c>
      <c r="P14" s="89">
        <v>0</v>
      </c>
      <c r="Q14" s="90">
        <f>O14+P14</f>
        <v>8</v>
      </c>
      <c r="R14" s="80">
        <f>IFERROR(Q14/N14,"-")</f>
        <v>0.088888888888889</v>
      </c>
      <c r="S14" s="79">
        <v>1</v>
      </c>
      <c r="T14" s="79">
        <v>3</v>
      </c>
      <c r="U14" s="80">
        <f>IFERROR(T14/(Q14),"-")</f>
        <v>0.375</v>
      </c>
      <c r="V14" s="81">
        <f>IFERROR(K14/SUM(Q14:Q15),"-")</f>
        <v>8000</v>
      </c>
      <c r="W14" s="82">
        <v>0</v>
      </c>
      <c r="X14" s="80">
        <f>IF(Q14=0,"-",W14/Q14)</f>
        <v>0</v>
      </c>
      <c r="Y14" s="181">
        <v>350000</v>
      </c>
      <c r="Z14" s="182">
        <f>IFERROR(Y14/Q14,"-")</f>
        <v>43750</v>
      </c>
      <c r="AA14" s="182" t="str">
        <f>IFERROR(Y14/W14,"-")</f>
        <v>-</v>
      </c>
      <c r="AB14" s="176">
        <f>SUM(Y14:Y15)-SUM(K14:K15)</f>
        <v>283000</v>
      </c>
      <c r="AC14" s="83">
        <f>SUM(Y14:Y15)/SUM(K14:K15)</f>
        <v>3.3583333333333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3</v>
      </c>
      <c r="BG14" s="110">
        <f>IF(Q14=0,"",IF(BF14=0,"",(BF14/Q14)))</f>
        <v>0.375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4</v>
      </c>
      <c r="BP14" s="117">
        <f>IF(Q14=0,"",IF(BO14=0,"",(BO14/Q14)))</f>
        <v>0.5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0.125</v>
      </c>
      <c r="BZ14" s="125">
        <v>1</v>
      </c>
      <c r="CA14" s="126">
        <f>IFERROR(BZ14/BX14,"-")</f>
        <v>1</v>
      </c>
      <c r="CB14" s="127">
        <v>437000</v>
      </c>
      <c r="CC14" s="128">
        <f>IFERROR(CB14/BX14,"-")</f>
        <v>437000</v>
      </c>
      <c r="CD14" s="129"/>
      <c r="CE14" s="129"/>
      <c r="CF14" s="129">
        <v>1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350000</v>
      </c>
      <c r="CR14" s="138">
        <v>437000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82</v>
      </c>
      <c r="C15" s="184" t="s">
        <v>58</v>
      </c>
      <c r="D15" s="184"/>
      <c r="E15" s="184" t="s">
        <v>67</v>
      </c>
      <c r="F15" s="184" t="s">
        <v>68</v>
      </c>
      <c r="G15" s="184" t="s">
        <v>65</v>
      </c>
      <c r="H15" s="87"/>
      <c r="I15" s="87"/>
      <c r="J15" s="87"/>
      <c r="K15" s="176"/>
      <c r="L15" s="79">
        <v>26</v>
      </c>
      <c r="M15" s="79">
        <v>18</v>
      </c>
      <c r="N15" s="79">
        <v>15</v>
      </c>
      <c r="O15" s="88">
        <v>7</v>
      </c>
      <c r="P15" s="89">
        <v>0</v>
      </c>
      <c r="Q15" s="90">
        <f>O15+P15</f>
        <v>7</v>
      </c>
      <c r="R15" s="80">
        <f>IFERROR(Q15/N15,"-")</f>
        <v>0.46666666666667</v>
      </c>
      <c r="S15" s="79">
        <v>0</v>
      </c>
      <c r="T15" s="79">
        <v>2</v>
      </c>
      <c r="U15" s="80">
        <f>IFERROR(T15/(Q15),"-")</f>
        <v>0.28571428571429</v>
      </c>
      <c r="V15" s="81"/>
      <c r="W15" s="82">
        <v>3</v>
      </c>
      <c r="X15" s="80">
        <f>IF(Q15=0,"-",W15/Q15)</f>
        <v>0.42857142857143</v>
      </c>
      <c r="Y15" s="181">
        <v>53000</v>
      </c>
      <c r="Z15" s="182">
        <f>IFERROR(Y15/Q15,"-")</f>
        <v>7571.4285714286</v>
      </c>
      <c r="AA15" s="182">
        <f>IFERROR(Y15/W15,"-")</f>
        <v>17666.666666667</v>
      </c>
      <c r="AB15" s="176"/>
      <c r="AC15" s="83"/>
      <c r="AD15" s="77"/>
      <c r="AE15" s="91">
        <v>1</v>
      </c>
      <c r="AF15" s="92">
        <f>IF(Q15=0,"",IF(AE15=0,"",(AE15/Q15)))</f>
        <v>0.14285714285714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1</v>
      </c>
      <c r="AO15" s="98">
        <f>IF(Q15=0,"",IF(AN15=0,"",(AN15/Q15)))</f>
        <v>0.14285714285714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2</v>
      </c>
      <c r="BP15" s="117">
        <f>IF(Q15=0,"",IF(BO15=0,"",(BO15/Q15)))</f>
        <v>0.28571428571429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3</v>
      </c>
      <c r="BY15" s="124">
        <f>IF(Q15=0,"",IF(BX15=0,"",(BX15/Q15)))</f>
        <v>0.42857142857143</v>
      </c>
      <c r="BZ15" s="125">
        <v>3</v>
      </c>
      <c r="CA15" s="126">
        <f>IFERROR(BZ15/BX15,"-")</f>
        <v>1</v>
      </c>
      <c r="CB15" s="127">
        <v>53000</v>
      </c>
      <c r="CC15" s="128">
        <f>IFERROR(CB15/BX15,"-")</f>
        <v>17666.666666667</v>
      </c>
      <c r="CD15" s="129"/>
      <c r="CE15" s="129">
        <v>1</v>
      </c>
      <c r="CF15" s="129">
        <v>2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3</v>
      </c>
      <c r="CQ15" s="138">
        <v>53000</v>
      </c>
      <c r="CR15" s="138">
        <v>21000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1.0066666666667</v>
      </c>
      <c r="B16" s="184" t="s">
        <v>83</v>
      </c>
      <c r="C16" s="184" t="s">
        <v>58</v>
      </c>
      <c r="D16" s="184"/>
      <c r="E16" s="184" t="s">
        <v>67</v>
      </c>
      <c r="F16" s="184" t="s">
        <v>68</v>
      </c>
      <c r="G16" s="184" t="s">
        <v>61</v>
      </c>
      <c r="H16" s="87" t="s">
        <v>84</v>
      </c>
      <c r="I16" s="87" t="s">
        <v>80</v>
      </c>
      <c r="J16" s="185" t="s">
        <v>81</v>
      </c>
      <c r="K16" s="176">
        <v>150000</v>
      </c>
      <c r="L16" s="79">
        <v>34</v>
      </c>
      <c r="M16" s="79">
        <v>0</v>
      </c>
      <c r="N16" s="79">
        <v>134</v>
      </c>
      <c r="O16" s="88">
        <v>9</v>
      </c>
      <c r="P16" s="89">
        <v>1</v>
      </c>
      <c r="Q16" s="90">
        <f>O16+P16</f>
        <v>10</v>
      </c>
      <c r="R16" s="80">
        <f>IFERROR(Q16/N16,"-")</f>
        <v>0.074626865671642</v>
      </c>
      <c r="S16" s="79">
        <v>1</v>
      </c>
      <c r="T16" s="79">
        <v>3</v>
      </c>
      <c r="U16" s="80">
        <f>IFERROR(T16/(Q16),"-")</f>
        <v>0.3</v>
      </c>
      <c r="V16" s="81">
        <f>IFERROR(K16/SUM(Q16:Q17),"-")</f>
        <v>9375</v>
      </c>
      <c r="W16" s="82">
        <v>1</v>
      </c>
      <c r="X16" s="80">
        <f>IF(Q16=0,"-",W16/Q16)</f>
        <v>0.1</v>
      </c>
      <c r="Y16" s="181">
        <v>60000</v>
      </c>
      <c r="Z16" s="182">
        <f>IFERROR(Y16/Q16,"-")</f>
        <v>6000</v>
      </c>
      <c r="AA16" s="182">
        <f>IFERROR(Y16/W16,"-")</f>
        <v>60000</v>
      </c>
      <c r="AB16" s="176">
        <f>SUM(Y16:Y17)-SUM(K16:K17)</f>
        <v>1000</v>
      </c>
      <c r="AC16" s="83">
        <f>SUM(Y16:Y17)/SUM(K16:K17)</f>
        <v>1.0066666666667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0.2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4</v>
      </c>
      <c r="BP16" s="117">
        <f>IF(Q16=0,"",IF(BO16=0,"",(BO16/Q16)))</f>
        <v>0.4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3</v>
      </c>
      <c r="BY16" s="124">
        <f>IF(Q16=0,"",IF(BX16=0,"",(BX16/Q16)))</f>
        <v>0.3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>
        <v>1</v>
      </c>
      <c r="CH16" s="131">
        <f>IF(Q16=0,"",IF(CG16=0,"",(CG16/Q16)))</f>
        <v>0.1</v>
      </c>
      <c r="CI16" s="132">
        <v>1</v>
      </c>
      <c r="CJ16" s="133">
        <f>IFERROR(CI16/CG16,"-")</f>
        <v>1</v>
      </c>
      <c r="CK16" s="134">
        <v>60000</v>
      </c>
      <c r="CL16" s="135">
        <f>IFERROR(CK16/CG16,"-")</f>
        <v>60000</v>
      </c>
      <c r="CM16" s="136"/>
      <c r="CN16" s="136"/>
      <c r="CO16" s="136">
        <v>1</v>
      </c>
      <c r="CP16" s="137">
        <v>1</v>
      </c>
      <c r="CQ16" s="138">
        <v>60000</v>
      </c>
      <c r="CR16" s="138">
        <v>60000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85</v>
      </c>
      <c r="C17" s="184" t="s">
        <v>58</v>
      </c>
      <c r="D17" s="184"/>
      <c r="E17" s="184" t="s">
        <v>67</v>
      </c>
      <c r="F17" s="184" t="s">
        <v>68</v>
      </c>
      <c r="G17" s="184" t="s">
        <v>65</v>
      </c>
      <c r="H17" s="87"/>
      <c r="I17" s="87"/>
      <c r="J17" s="87"/>
      <c r="K17" s="176"/>
      <c r="L17" s="79">
        <v>93</v>
      </c>
      <c r="M17" s="79">
        <v>32</v>
      </c>
      <c r="N17" s="79">
        <v>16</v>
      </c>
      <c r="O17" s="88">
        <v>6</v>
      </c>
      <c r="P17" s="89">
        <v>0</v>
      </c>
      <c r="Q17" s="90">
        <f>O17+P17</f>
        <v>6</v>
      </c>
      <c r="R17" s="80">
        <f>IFERROR(Q17/N17,"-")</f>
        <v>0.375</v>
      </c>
      <c r="S17" s="79">
        <v>2</v>
      </c>
      <c r="T17" s="79">
        <v>1</v>
      </c>
      <c r="U17" s="80">
        <f>IFERROR(T17/(Q17),"-")</f>
        <v>0.16666666666667</v>
      </c>
      <c r="V17" s="81"/>
      <c r="W17" s="82">
        <v>3</v>
      </c>
      <c r="X17" s="80">
        <f>IF(Q17=0,"-",W17/Q17)</f>
        <v>0.5</v>
      </c>
      <c r="Y17" s="181">
        <v>91000</v>
      </c>
      <c r="Z17" s="182">
        <f>IFERROR(Y17/Q17,"-")</f>
        <v>15166.666666667</v>
      </c>
      <c r="AA17" s="182">
        <f>IFERROR(Y17/W17,"-")</f>
        <v>30333.333333333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3</v>
      </c>
      <c r="BP17" s="117">
        <f>IF(Q17=0,"",IF(BO17=0,"",(BO17/Q17)))</f>
        <v>0.5</v>
      </c>
      <c r="BQ17" s="118">
        <v>3</v>
      </c>
      <c r="BR17" s="119">
        <f>IFERROR(BQ17/BO17,"-")</f>
        <v>1</v>
      </c>
      <c r="BS17" s="120">
        <v>36000</v>
      </c>
      <c r="BT17" s="121">
        <f>IFERROR(BS17/BO17,"-")</f>
        <v>12000</v>
      </c>
      <c r="BU17" s="122">
        <v>1</v>
      </c>
      <c r="BV17" s="122">
        <v>1</v>
      </c>
      <c r="BW17" s="122">
        <v>1</v>
      </c>
      <c r="BX17" s="123">
        <v>3</v>
      </c>
      <c r="BY17" s="124">
        <f>IF(Q17=0,"",IF(BX17=0,"",(BX17/Q17)))</f>
        <v>0.5</v>
      </c>
      <c r="BZ17" s="125">
        <v>2</v>
      </c>
      <c r="CA17" s="126">
        <f>IFERROR(BZ17/BX17,"-")</f>
        <v>0.66666666666667</v>
      </c>
      <c r="CB17" s="127">
        <v>66000</v>
      </c>
      <c r="CC17" s="128">
        <f>IFERROR(CB17/BX17,"-")</f>
        <v>22000</v>
      </c>
      <c r="CD17" s="129">
        <v>1</v>
      </c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3</v>
      </c>
      <c r="CQ17" s="138">
        <v>91000</v>
      </c>
      <c r="CR17" s="138">
        <v>65000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1.1666666666667</v>
      </c>
      <c r="B18" s="184" t="s">
        <v>86</v>
      </c>
      <c r="C18" s="184" t="s">
        <v>58</v>
      </c>
      <c r="D18" s="184"/>
      <c r="E18" s="184" t="s">
        <v>67</v>
      </c>
      <c r="F18" s="184" t="s">
        <v>68</v>
      </c>
      <c r="G18" s="184" t="s">
        <v>61</v>
      </c>
      <c r="H18" s="87" t="s">
        <v>87</v>
      </c>
      <c r="I18" s="87" t="s">
        <v>88</v>
      </c>
      <c r="J18" s="185" t="s">
        <v>89</v>
      </c>
      <c r="K18" s="176">
        <v>150000</v>
      </c>
      <c r="L18" s="79">
        <v>28</v>
      </c>
      <c r="M18" s="79">
        <v>0</v>
      </c>
      <c r="N18" s="79">
        <v>103</v>
      </c>
      <c r="O18" s="88">
        <v>13</v>
      </c>
      <c r="P18" s="89">
        <v>0</v>
      </c>
      <c r="Q18" s="90">
        <f>O18+P18</f>
        <v>13</v>
      </c>
      <c r="R18" s="80">
        <f>IFERROR(Q18/N18,"-")</f>
        <v>0.12621359223301</v>
      </c>
      <c r="S18" s="79">
        <v>2</v>
      </c>
      <c r="T18" s="79">
        <v>5</v>
      </c>
      <c r="U18" s="80">
        <f>IFERROR(T18/(Q18),"-")</f>
        <v>0.38461538461538</v>
      </c>
      <c r="V18" s="81">
        <f>IFERROR(K18/SUM(Q18:Q19),"-")</f>
        <v>6250</v>
      </c>
      <c r="W18" s="82">
        <v>3</v>
      </c>
      <c r="X18" s="80">
        <f>IF(Q18=0,"-",W18/Q18)</f>
        <v>0.23076923076923</v>
      </c>
      <c r="Y18" s="181">
        <v>161000</v>
      </c>
      <c r="Z18" s="182">
        <f>IFERROR(Y18/Q18,"-")</f>
        <v>12384.615384615</v>
      </c>
      <c r="AA18" s="182">
        <f>IFERROR(Y18/W18,"-")</f>
        <v>53666.666666667</v>
      </c>
      <c r="AB18" s="176">
        <f>SUM(Y18:Y19)-SUM(K18:K19)</f>
        <v>25000</v>
      </c>
      <c r="AC18" s="83">
        <f>SUM(Y18:Y19)/SUM(K18:K19)</f>
        <v>1.1666666666667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0.15384615384615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6</v>
      </c>
      <c r="BP18" s="117">
        <f>IF(Q18=0,"",IF(BO18=0,"",(BO18/Q18)))</f>
        <v>0.46153846153846</v>
      </c>
      <c r="BQ18" s="118">
        <v>1</v>
      </c>
      <c r="BR18" s="119">
        <f>IFERROR(BQ18/BO18,"-")</f>
        <v>0.16666666666667</v>
      </c>
      <c r="BS18" s="120">
        <v>155000</v>
      </c>
      <c r="BT18" s="121">
        <f>IFERROR(BS18/BO18,"-")</f>
        <v>25833.333333333</v>
      </c>
      <c r="BU18" s="122"/>
      <c r="BV18" s="122"/>
      <c r="BW18" s="122">
        <v>1</v>
      </c>
      <c r="BX18" s="123">
        <v>4</v>
      </c>
      <c r="BY18" s="124">
        <f>IF(Q18=0,"",IF(BX18=0,"",(BX18/Q18)))</f>
        <v>0.30769230769231</v>
      </c>
      <c r="BZ18" s="125">
        <v>1</v>
      </c>
      <c r="CA18" s="126">
        <f>IFERROR(BZ18/BX18,"-")</f>
        <v>0.25</v>
      </c>
      <c r="CB18" s="127">
        <v>3000</v>
      </c>
      <c r="CC18" s="128">
        <f>IFERROR(CB18/BX18,"-")</f>
        <v>750</v>
      </c>
      <c r="CD18" s="129">
        <v>1</v>
      </c>
      <c r="CE18" s="129"/>
      <c r="CF18" s="129"/>
      <c r="CG18" s="130">
        <v>1</v>
      </c>
      <c r="CH18" s="131">
        <f>IF(Q18=0,"",IF(CG18=0,"",(CG18/Q18)))</f>
        <v>0.076923076923077</v>
      </c>
      <c r="CI18" s="132">
        <v>1</v>
      </c>
      <c r="CJ18" s="133">
        <f>IFERROR(CI18/CG18,"-")</f>
        <v>1</v>
      </c>
      <c r="CK18" s="134">
        <v>3000</v>
      </c>
      <c r="CL18" s="135">
        <f>IFERROR(CK18/CG18,"-")</f>
        <v>3000</v>
      </c>
      <c r="CM18" s="136">
        <v>1</v>
      </c>
      <c r="CN18" s="136"/>
      <c r="CO18" s="136"/>
      <c r="CP18" s="137">
        <v>3</v>
      </c>
      <c r="CQ18" s="138">
        <v>161000</v>
      </c>
      <c r="CR18" s="138">
        <v>155000</v>
      </c>
      <c r="CS18" s="138"/>
      <c r="CT18" s="139" t="str">
        <f>IF(AND(CR18=0,CS18=0),"",IF(AND(CR18&lt;=100000,CS18&lt;=100000),"",IF(CR18/CQ18&gt;0.7,"男高",IF(CS18/CQ18&gt;0.7,"女高",""))))</f>
        <v>男高</v>
      </c>
    </row>
    <row r="19" spans="1:99">
      <c r="A19" s="78"/>
      <c r="B19" s="184" t="s">
        <v>90</v>
      </c>
      <c r="C19" s="184" t="s">
        <v>58</v>
      </c>
      <c r="D19" s="184"/>
      <c r="E19" s="184" t="s">
        <v>67</v>
      </c>
      <c r="F19" s="184" t="s">
        <v>68</v>
      </c>
      <c r="G19" s="184" t="s">
        <v>65</v>
      </c>
      <c r="H19" s="87"/>
      <c r="I19" s="87"/>
      <c r="J19" s="87"/>
      <c r="K19" s="176"/>
      <c r="L19" s="79">
        <v>26</v>
      </c>
      <c r="M19" s="79">
        <v>18</v>
      </c>
      <c r="N19" s="79">
        <v>19</v>
      </c>
      <c r="O19" s="88">
        <v>11</v>
      </c>
      <c r="P19" s="89">
        <v>0</v>
      </c>
      <c r="Q19" s="90">
        <f>O19+P19</f>
        <v>11</v>
      </c>
      <c r="R19" s="80">
        <f>IFERROR(Q19/N19,"-")</f>
        <v>0.57894736842105</v>
      </c>
      <c r="S19" s="79">
        <v>4</v>
      </c>
      <c r="T19" s="79">
        <v>1</v>
      </c>
      <c r="U19" s="80">
        <f>IFERROR(T19/(Q19),"-")</f>
        <v>0.090909090909091</v>
      </c>
      <c r="V19" s="81"/>
      <c r="W19" s="82">
        <v>3</v>
      </c>
      <c r="X19" s="80">
        <f>IF(Q19=0,"-",W19/Q19)</f>
        <v>0.27272727272727</v>
      </c>
      <c r="Y19" s="181">
        <v>14000</v>
      </c>
      <c r="Z19" s="182">
        <f>IFERROR(Y19/Q19,"-")</f>
        <v>1272.7272727273</v>
      </c>
      <c r="AA19" s="182">
        <f>IFERROR(Y19/W19,"-")</f>
        <v>4666.6666666667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0.090909090909091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3</v>
      </c>
      <c r="BP19" s="117">
        <f>IF(Q19=0,"",IF(BO19=0,"",(BO19/Q19)))</f>
        <v>0.27272727272727</v>
      </c>
      <c r="BQ19" s="118">
        <v>1</v>
      </c>
      <c r="BR19" s="119">
        <f>IFERROR(BQ19/BO19,"-")</f>
        <v>0.33333333333333</v>
      </c>
      <c r="BS19" s="120">
        <v>8000</v>
      </c>
      <c r="BT19" s="121">
        <f>IFERROR(BS19/BO19,"-")</f>
        <v>2666.6666666667</v>
      </c>
      <c r="BU19" s="122"/>
      <c r="BV19" s="122">
        <v>1</v>
      </c>
      <c r="BW19" s="122"/>
      <c r="BX19" s="123">
        <v>1</v>
      </c>
      <c r="BY19" s="124">
        <f>IF(Q19=0,"",IF(BX19=0,"",(BX19/Q19)))</f>
        <v>0.090909090909091</v>
      </c>
      <c r="BZ19" s="125">
        <v>1</v>
      </c>
      <c r="CA19" s="126">
        <f>IFERROR(BZ19/BX19,"-")</f>
        <v>1</v>
      </c>
      <c r="CB19" s="127">
        <v>1000</v>
      </c>
      <c r="CC19" s="128">
        <f>IFERROR(CB19/BX19,"-")</f>
        <v>1000</v>
      </c>
      <c r="CD19" s="129">
        <v>1</v>
      </c>
      <c r="CE19" s="129"/>
      <c r="CF19" s="129"/>
      <c r="CG19" s="130">
        <v>6</v>
      </c>
      <c r="CH19" s="131">
        <f>IF(Q19=0,"",IF(CG19=0,"",(CG19/Q19)))</f>
        <v>0.54545454545455</v>
      </c>
      <c r="CI19" s="132">
        <v>2</v>
      </c>
      <c r="CJ19" s="133">
        <f>IFERROR(CI19/CG19,"-")</f>
        <v>0.33333333333333</v>
      </c>
      <c r="CK19" s="134">
        <v>10000</v>
      </c>
      <c r="CL19" s="135">
        <f>IFERROR(CK19/CG19,"-")</f>
        <v>1666.6666666667</v>
      </c>
      <c r="CM19" s="136">
        <v>2</v>
      </c>
      <c r="CN19" s="136"/>
      <c r="CO19" s="136"/>
      <c r="CP19" s="137">
        <v>3</v>
      </c>
      <c r="CQ19" s="138">
        <v>14000</v>
      </c>
      <c r="CR19" s="138">
        <v>8000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</v>
      </c>
      <c r="B20" s="184" t="s">
        <v>91</v>
      </c>
      <c r="C20" s="184" t="s">
        <v>58</v>
      </c>
      <c r="D20" s="184"/>
      <c r="E20" s="184" t="s">
        <v>59</v>
      </c>
      <c r="F20" s="184" t="s">
        <v>60</v>
      </c>
      <c r="G20" s="184" t="s">
        <v>92</v>
      </c>
      <c r="H20" s="87" t="s">
        <v>93</v>
      </c>
      <c r="I20" s="87" t="s">
        <v>94</v>
      </c>
      <c r="J20" s="185" t="s">
        <v>95</v>
      </c>
      <c r="K20" s="176">
        <v>120000</v>
      </c>
      <c r="L20" s="79">
        <v>28</v>
      </c>
      <c r="M20" s="79">
        <v>0</v>
      </c>
      <c r="N20" s="79">
        <v>131</v>
      </c>
      <c r="O20" s="88">
        <v>9</v>
      </c>
      <c r="P20" s="89">
        <v>0</v>
      </c>
      <c r="Q20" s="90">
        <f>O20+P20</f>
        <v>9</v>
      </c>
      <c r="R20" s="80">
        <f>IFERROR(Q20/N20,"-")</f>
        <v>0.068702290076336</v>
      </c>
      <c r="S20" s="79">
        <v>0</v>
      </c>
      <c r="T20" s="79">
        <v>1</v>
      </c>
      <c r="U20" s="80">
        <f>IFERROR(T20/(Q20),"-")</f>
        <v>0.11111111111111</v>
      </c>
      <c r="V20" s="81">
        <f>IFERROR(K20/SUM(Q20:Q21),"-")</f>
        <v>10909.090909091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SUM(Y20:Y21)-SUM(K20:K21)</f>
        <v>-120000</v>
      </c>
      <c r="AC20" s="83">
        <f>SUM(Y20:Y21)/SUM(K20:K21)</f>
        <v>0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>
        <v>2</v>
      </c>
      <c r="AO20" s="98">
        <f>IF(Q20=0,"",IF(AN20=0,"",(AN20/Q20)))</f>
        <v>0.22222222222222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0.11111111111111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3</v>
      </c>
      <c r="BP20" s="117">
        <f>IF(Q20=0,"",IF(BO20=0,"",(BO20/Q20)))</f>
        <v>0.33333333333333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0.11111111111111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>
        <v>2</v>
      </c>
      <c r="CH20" s="131">
        <f>IF(Q20=0,"",IF(CG20=0,"",(CG20/Q20)))</f>
        <v>0.22222222222222</v>
      </c>
      <c r="CI20" s="132"/>
      <c r="CJ20" s="133">
        <f>IFERROR(CI20/CG20,"-")</f>
        <v>0</v>
      </c>
      <c r="CK20" s="134"/>
      <c r="CL20" s="135">
        <f>IFERROR(CK20/CG20,"-")</f>
        <v>0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96</v>
      </c>
      <c r="C21" s="184" t="s">
        <v>58</v>
      </c>
      <c r="D21" s="184"/>
      <c r="E21" s="184" t="s">
        <v>59</v>
      </c>
      <c r="F21" s="184" t="s">
        <v>60</v>
      </c>
      <c r="G21" s="184" t="s">
        <v>65</v>
      </c>
      <c r="H21" s="87"/>
      <c r="I21" s="87"/>
      <c r="J21" s="87"/>
      <c r="K21" s="176"/>
      <c r="L21" s="79">
        <v>43</v>
      </c>
      <c r="M21" s="79">
        <v>22</v>
      </c>
      <c r="N21" s="79">
        <v>7</v>
      </c>
      <c r="O21" s="88">
        <v>2</v>
      </c>
      <c r="P21" s="89">
        <v>0</v>
      </c>
      <c r="Q21" s="90">
        <f>O21+P21</f>
        <v>2</v>
      </c>
      <c r="R21" s="80">
        <f>IFERROR(Q21/N21,"-")</f>
        <v>0.28571428571429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>
        <v>1</v>
      </c>
      <c r="CH21" s="131">
        <f>IF(Q21=0,"",IF(CG21=0,"",(CG21/Q21)))</f>
        <v>0.5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30"/>
      <c r="B22" s="84"/>
      <c r="C22" s="84"/>
      <c r="D22" s="85"/>
      <c r="E22" s="85"/>
      <c r="F22" s="85"/>
      <c r="G22" s="86"/>
      <c r="H22" s="87"/>
      <c r="I22" s="87"/>
      <c r="J22" s="87"/>
      <c r="K22" s="177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3"/>
      <c r="Z22" s="183"/>
      <c r="AA22" s="183"/>
      <c r="AB22" s="183"/>
      <c r="AC22" s="33"/>
      <c r="AD22" s="57"/>
      <c r="AE22" s="61"/>
      <c r="AF22" s="62"/>
      <c r="AG22" s="61"/>
      <c r="AH22" s="65"/>
      <c r="AI22" s="66"/>
      <c r="AJ22" s="67"/>
      <c r="AK22" s="68"/>
      <c r="AL22" s="68"/>
      <c r="AM22" s="68"/>
      <c r="AN22" s="61"/>
      <c r="AO22" s="62"/>
      <c r="AP22" s="61"/>
      <c r="AQ22" s="65"/>
      <c r="AR22" s="66"/>
      <c r="AS22" s="67"/>
      <c r="AT22" s="68"/>
      <c r="AU22" s="68"/>
      <c r="AV22" s="68"/>
      <c r="AW22" s="61"/>
      <c r="AX22" s="62"/>
      <c r="AY22" s="61"/>
      <c r="AZ22" s="65"/>
      <c r="BA22" s="66"/>
      <c r="BB22" s="67"/>
      <c r="BC22" s="68"/>
      <c r="BD22" s="68"/>
      <c r="BE22" s="68"/>
      <c r="BF22" s="61"/>
      <c r="BG22" s="62"/>
      <c r="BH22" s="61"/>
      <c r="BI22" s="65"/>
      <c r="BJ22" s="66"/>
      <c r="BK22" s="67"/>
      <c r="BL22" s="68"/>
      <c r="BM22" s="68"/>
      <c r="BN22" s="68"/>
      <c r="BO22" s="63"/>
      <c r="BP22" s="64"/>
      <c r="BQ22" s="61"/>
      <c r="BR22" s="65"/>
      <c r="BS22" s="66"/>
      <c r="BT22" s="67"/>
      <c r="BU22" s="68"/>
      <c r="BV22" s="68"/>
      <c r="BW22" s="68"/>
      <c r="BX22" s="63"/>
      <c r="BY22" s="64"/>
      <c r="BZ22" s="61"/>
      <c r="CA22" s="65"/>
      <c r="CB22" s="66"/>
      <c r="CC22" s="67"/>
      <c r="CD22" s="68"/>
      <c r="CE22" s="68"/>
      <c r="CF22" s="68"/>
      <c r="CG22" s="63"/>
      <c r="CH22" s="64"/>
      <c r="CI22" s="61"/>
      <c r="CJ22" s="65"/>
      <c r="CK22" s="66"/>
      <c r="CL22" s="67"/>
      <c r="CM22" s="68"/>
      <c r="CN22" s="68"/>
      <c r="CO22" s="68"/>
      <c r="CP22" s="69"/>
      <c r="CQ22" s="66"/>
      <c r="CR22" s="66"/>
      <c r="CS22" s="66"/>
      <c r="CT22" s="70"/>
    </row>
    <row r="23" spans="1:99">
      <c r="A23" s="30"/>
      <c r="B23" s="37"/>
      <c r="C23" s="37"/>
      <c r="D23" s="21"/>
      <c r="E23" s="21"/>
      <c r="F23" s="21"/>
      <c r="G23" s="22"/>
      <c r="H23" s="36"/>
      <c r="I23" s="36"/>
      <c r="J23" s="73"/>
      <c r="K23" s="178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3"/>
      <c r="Z23" s="183"/>
      <c r="AA23" s="183"/>
      <c r="AB23" s="183"/>
      <c r="AC23" s="33"/>
      <c r="AD23" s="59"/>
      <c r="AE23" s="61"/>
      <c r="AF23" s="62"/>
      <c r="AG23" s="61"/>
      <c r="AH23" s="65"/>
      <c r="AI23" s="66"/>
      <c r="AJ23" s="67"/>
      <c r="AK23" s="68"/>
      <c r="AL23" s="68"/>
      <c r="AM23" s="68"/>
      <c r="AN23" s="61"/>
      <c r="AO23" s="62"/>
      <c r="AP23" s="61"/>
      <c r="AQ23" s="65"/>
      <c r="AR23" s="66"/>
      <c r="AS23" s="67"/>
      <c r="AT23" s="68"/>
      <c r="AU23" s="68"/>
      <c r="AV23" s="68"/>
      <c r="AW23" s="61"/>
      <c r="AX23" s="62"/>
      <c r="AY23" s="61"/>
      <c r="AZ23" s="65"/>
      <c r="BA23" s="66"/>
      <c r="BB23" s="67"/>
      <c r="BC23" s="68"/>
      <c r="BD23" s="68"/>
      <c r="BE23" s="68"/>
      <c r="BF23" s="61"/>
      <c r="BG23" s="62"/>
      <c r="BH23" s="61"/>
      <c r="BI23" s="65"/>
      <c r="BJ23" s="66"/>
      <c r="BK23" s="67"/>
      <c r="BL23" s="68"/>
      <c r="BM23" s="68"/>
      <c r="BN23" s="68"/>
      <c r="BO23" s="63"/>
      <c r="BP23" s="64"/>
      <c r="BQ23" s="61"/>
      <c r="BR23" s="65"/>
      <c r="BS23" s="66"/>
      <c r="BT23" s="67"/>
      <c r="BU23" s="68"/>
      <c r="BV23" s="68"/>
      <c r="BW23" s="68"/>
      <c r="BX23" s="63"/>
      <c r="BY23" s="64"/>
      <c r="BZ23" s="61"/>
      <c r="CA23" s="65"/>
      <c r="CB23" s="66"/>
      <c r="CC23" s="67"/>
      <c r="CD23" s="68"/>
      <c r="CE23" s="68"/>
      <c r="CF23" s="68"/>
      <c r="CG23" s="63"/>
      <c r="CH23" s="64"/>
      <c r="CI23" s="61"/>
      <c r="CJ23" s="65"/>
      <c r="CK23" s="66"/>
      <c r="CL23" s="67"/>
      <c r="CM23" s="68"/>
      <c r="CN23" s="68"/>
      <c r="CO23" s="68"/>
      <c r="CP23" s="69"/>
      <c r="CQ23" s="66"/>
      <c r="CR23" s="66"/>
      <c r="CS23" s="66"/>
      <c r="CT23" s="70"/>
    </row>
    <row r="24" spans="1:99">
      <c r="A24" s="19">
        <f>AC24</f>
        <v>1.269512195122</v>
      </c>
      <c r="B24" s="39"/>
      <c r="C24" s="39"/>
      <c r="D24" s="39"/>
      <c r="E24" s="39"/>
      <c r="F24" s="39"/>
      <c r="G24" s="39"/>
      <c r="H24" s="40" t="s">
        <v>97</v>
      </c>
      <c r="I24" s="40"/>
      <c r="J24" s="40"/>
      <c r="K24" s="179">
        <f>SUM(K6:K23)</f>
        <v>820000</v>
      </c>
      <c r="L24" s="41">
        <f>SUM(L6:L23)</f>
        <v>417</v>
      </c>
      <c r="M24" s="41">
        <f>SUM(M6:M23)</f>
        <v>152</v>
      </c>
      <c r="N24" s="41">
        <f>SUM(N6:N23)</f>
        <v>682</v>
      </c>
      <c r="O24" s="41">
        <f>SUM(O6:O23)</f>
        <v>86</v>
      </c>
      <c r="P24" s="41">
        <f>SUM(P6:P23)</f>
        <v>1</v>
      </c>
      <c r="Q24" s="41">
        <f>SUM(Q6:Q23)</f>
        <v>87</v>
      </c>
      <c r="R24" s="42">
        <f>IFERROR(Q24/N24,"-")</f>
        <v>0.12756598240469</v>
      </c>
      <c r="S24" s="76">
        <f>SUM(S6:S23)</f>
        <v>12</v>
      </c>
      <c r="T24" s="76">
        <f>SUM(T6:T23)</f>
        <v>25</v>
      </c>
      <c r="U24" s="42">
        <f>IFERROR(S24/Q24,"-")</f>
        <v>0.13793103448276</v>
      </c>
      <c r="V24" s="43">
        <f>IFERROR(K24/Q24,"-")</f>
        <v>9425.2873563218</v>
      </c>
      <c r="W24" s="44">
        <f>SUM(W6:W23)</f>
        <v>17</v>
      </c>
      <c r="X24" s="42">
        <f>IFERROR(W24/Q24,"-")</f>
        <v>0.19540229885057</v>
      </c>
      <c r="Y24" s="179">
        <f>SUM(Y6:Y23)</f>
        <v>1041000</v>
      </c>
      <c r="Z24" s="179">
        <f>IFERROR(Y24/Q24,"-")</f>
        <v>11965.517241379</v>
      </c>
      <c r="AA24" s="179">
        <f>IFERROR(Y24/W24,"-")</f>
        <v>61235.294117647</v>
      </c>
      <c r="AB24" s="179">
        <f>Y24-K24</f>
        <v>221000</v>
      </c>
      <c r="AC24" s="45">
        <f>Y24/K24</f>
        <v>1.269512195122</v>
      </c>
      <c r="AD24" s="58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3"/>
    <mergeCell ref="K6:K13"/>
    <mergeCell ref="V6:V13"/>
    <mergeCell ref="AB6:AB13"/>
    <mergeCell ref="AC6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98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99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0.98999998550512</v>
      </c>
      <c r="B6" s="184" t="s">
        <v>100</v>
      </c>
      <c r="C6" s="184" t="s">
        <v>101</v>
      </c>
      <c r="D6" s="184"/>
      <c r="E6" s="184"/>
      <c r="F6" s="87" t="s">
        <v>102</v>
      </c>
      <c r="G6" s="87" t="s">
        <v>103</v>
      </c>
      <c r="H6" s="176">
        <v>689899</v>
      </c>
      <c r="I6" s="79">
        <v>900</v>
      </c>
      <c r="J6" s="79">
        <v>0</v>
      </c>
      <c r="K6" s="79">
        <v>45359</v>
      </c>
      <c r="L6" s="90">
        <v>281</v>
      </c>
      <c r="M6" s="80">
        <f>IFERROR(L6/K6,"-")</f>
        <v>0.0061950219361097</v>
      </c>
      <c r="N6" s="79">
        <v>6</v>
      </c>
      <c r="O6" s="79">
        <v>110</v>
      </c>
      <c r="P6" s="80">
        <f>IFERROR(N6/(L6),"-")</f>
        <v>0.02135231316726</v>
      </c>
      <c r="Q6" s="81">
        <f>IFERROR(H6/SUM(L6:L6),"-")</f>
        <v>2455.1565836299</v>
      </c>
      <c r="R6" s="82">
        <v>43</v>
      </c>
      <c r="S6" s="80">
        <f>IF(L6=0,"-",R6/L6)</f>
        <v>0.15302491103203</v>
      </c>
      <c r="T6" s="181">
        <v>683000</v>
      </c>
      <c r="U6" s="182">
        <f>IFERROR(T6/L6,"-")</f>
        <v>2430.6049822064</v>
      </c>
      <c r="V6" s="182">
        <f>IFERROR(T6/R6,"-")</f>
        <v>15883.720930233</v>
      </c>
      <c r="W6" s="176">
        <f>SUM(T6:T6)-SUM(H6:H6)</f>
        <v>-6899</v>
      </c>
      <c r="X6" s="83">
        <f>SUM(T6:T6)/SUM(H6:H6)</f>
        <v>0.98999998550512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>
        <v>1</v>
      </c>
      <c r="AS6" s="104">
        <f>IF(L6=0,"",IF(AR6=0,"",(AR6/L6)))</f>
        <v>0.00355871886121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9</v>
      </c>
      <c r="BB6" s="110">
        <f>IF(L6=0,"",IF(BA6=0,"",(BA6/L6)))</f>
        <v>0.03202846975089</v>
      </c>
      <c r="BC6" s="109">
        <v>2</v>
      </c>
      <c r="BD6" s="111">
        <f>IFERROR(BC6/BA6,"-")</f>
        <v>0.22222222222222</v>
      </c>
      <c r="BE6" s="112">
        <v>56000</v>
      </c>
      <c r="BF6" s="113">
        <f>IFERROR(BE6/BA6,"-")</f>
        <v>6222.2222222222</v>
      </c>
      <c r="BG6" s="114"/>
      <c r="BH6" s="114"/>
      <c r="BI6" s="114">
        <v>2</v>
      </c>
      <c r="BJ6" s="116">
        <v>159</v>
      </c>
      <c r="BK6" s="117">
        <f>IF(L6=0,"",IF(BJ6=0,"",(BJ6/L6)))</f>
        <v>0.56583629893238</v>
      </c>
      <c r="BL6" s="118">
        <v>13</v>
      </c>
      <c r="BM6" s="119">
        <f>IFERROR(BL6/BJ6,"-")</f>
        <v>0.081761006289308</v>
      </c>
      <c r="BN6" s="120">
        <v>184000</v>
      </c>
      <c r="BO6" s="121">
        <f>IFERROR(BN6/BJ6,"-")</f>
        <v>1157.2327044025</v>
      </c>
      <c r="BP6" s="122">
        <v>7</v>
      </c>
      <c r="BQ6" s="122">
        <v>1</v>
      </c>
      <c r="BR6" s="122">
        <v>5</v>
      </c>
      <c r="BS6" s="123">
        <v>91</v>
      </c>
      <c r="BT6" s="124">
        <f>IF(L6=0,"",IF(BS6=0,"",(BS6/L6)))</f>
        <v>0.32384341637011</v>
      </c>
      <c r="BU6" s="125">
        <v>21</v>
      </c>
      <c r="BV6" s="126">
        <f>IFERROR(BU6/BS6,"-")</f>
        <v>0.23076923076923</v>
      </c>
      <c r="BW6" s="127">
        <v>316000</v>
      </c>
      <c r="BX6" s="128">
        <f>IFERROR(BW6/BS6,"-")</f>
        <v>3472.5274725275</v>
      </c>
      <c r="BY6" s="129">
        <v>11</v>
      </c>
      <c r="BZ6" s="129">
        <v>2</v>
      </c>
      <c r="CA6" s="129">
        <v>8</v>
      </c>
      <c r="CB6" s="130">
        <v>21</v>
      </c>
      <c r="CC6" s="131">
        <f>IF(L6=0,"",IF(CB6=0,"",(CB6/L6)))</f>
        <v>0.074733096085409</v>
      </c>
      <c r="CD6" s="132">
        <v>7</v>
      </c>
      <c r="CE6" s="133">
        <f>IFERROR(CD6/CB6,"-")</f>
        <v>0.33333333333333</v>
      </c>
      <c r="CF6" s="134">
        <v>127000</v>
      </c>
      <c r="CG6" s="135">
        <f>IFERROR(CF6/CB6,"-")</f>
        <v>6047.619047619</v>
      </c>
      <c r="CH6" s="136">
        <v>3</v>
      </c>
      <c r="CI6" s="136">
        <v>1</v>
      </c>
      <c r="CJ6" s="136">
        <v>3</v>
      </c>
      <c r="CK6" s="137">
        <v>43</v>
      </c>
      <c r="CL6" s="138">
        <v>683000</v>
      </c>
      <c r="CM6" s="138">
        <v>85000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30"/>
      <c r="B7" s="84"/>
      <c r="C7" s="84"/>
      <c r="D7" s="85"/>
      <c r="E7" s="86"/>
      <c r="F7" s="87"/>
      <c r="G7" s="87"/>
      <c r="H7" s="177"/>
      <c r="I7" s="34"/>
      <c r="J7" s="34"/>
      <c r="K7" s="31"/>
      <c r="L7" s="31"/>
      <c r="M7" s="33"/>
      <c r="N7" s="33"/>
      <c r="O7" s="31"/>
      <c r="P7" s="33"/>
      <c r="Q7" s="25"/>
      <c r="R7" s="25"/>
      <c r="S7" s="25"/>
      <c r="T7" s="183"/>
      <c r="U7" s="183"/>
      <c r="V7" s="183"/>
      <c r="W7" s="183"/>
      <c r="X7" s="33"/>
      <c r="Y7" s="57"/>
      <c r="Z7" s="61"/>
      <c r="AA7" s="62"/>
      <c r="AB7" s="61"/>
      <c r="AC7" s="65"/>
      <c r="AD7" s="66"/>
      <c r="AE7" s="67"/>
      <c r="AF7" s="68"/>
      <c r="AG7" s="68"/>
      <c r="AH7" s="68"/>
      <c r="AI7" s="61"/>
      <c r="AJ7" s="62"/>
      <c r="AK7" s="61"/>
      <c r="AL7" s="65"/>
      <c r="AM7" s="66"/>
      <c r="AN7" s="67"/>
      <c r="AO7" s="68"/>
      <c r="AP7" s="68"/>
      <c r="AQ7" s="68"/>
      <c r="AR7" s="61"/>
      <c r="AS7" s="62"/>
      <c r="AT7" s="61"/>
      <c r="AU7" s="65"/>
      <c r="AV7" s="66"/>
      <c r="AW7" s="67"/>
      <c r="AX7" s="68"/>
      <c r="AY7" s="68"/>
      <c r="AZ7" s="68"/>
      <c r="BA7" s="61"/>
      <c r="BB7" s="62"/>
      <c r="BC7" s="61"/>
      <c r="BD7" s="65"/>
      <c r="BE7" s="66"/>
      <c r="BF7" s="67"/>
      <c r="BG7" s="68"/>
      <c r="BH7" s="68"/>
      <c r="BI7" s="68"/>
      <c r="BJ7" s="63"/>
      <c r="BK7" s="64"/>
      <c r="BL7" s="61"/>
      <c r="BM7" s="65"/>
      <c r="BN7" s="66"/>
      <c r="BO7" s="67"/>
      <c r="BP7" s="68"/>
      <c r="BQ7" s="68"/>
      <c r="BR7" s="68"/>
      <c r="BS7" s="63"/>
      <c r="BT7" s="64"/>
      <c r="BU7" s="61"/>
      <c r="BV7" s="65"/>
      <c r="BW7" s="66"/>
      <c r="BX7" s="67"/>
      <c r="BY7" s="68"/>
      <c r="BZ7" s="68"/>
      <c r="CA7" s="68"/>
      <c r="CB7" s="63"/>
      <c r="CC7" s="64"/>
      <c r="CD7" s="61"/>
      <c r="CE7" s="65"/>
      <c r="CF7" s="66"/>
      <c r="CG7" s="67"/>
      <c r="CH7" s="68"/>
      <c r="CI7" s="68"/>
      <c r="CJ7" s="68"/>
      <c r="CK7" s="69"/>
      <c r="CL7" s="66"/>
      <c r="CM7" s="66"/>
      <c r="CN7" s="66"/>
      <c r="CO7" s="70"/>
    </row>
    <row r="8" spans="1:95">
      <c r="A8" s="30"/>
      <c r="B8" s="37"/>
      <c r="C8" s="37"/>
      <c r="D8" s="31"/>
      <c r="E8" s="31"/>
      <c r="F8" s="36"/>
      <c r="G8" s="73"/>
      <c r="H8" s="178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9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19">
        <f>Z9</f>
        <v/>
      </c>
      <c r="B9" s="41"/>
      <c r="C9" s="41"/>
      <c r="D9" s="41"/>
      <c r="E9" s="41"/>
      <c r="F9" s="40" t="s">
        <v>104</v>
      </c>
      <c r="G9" s="40"/>
      <c r="H9" s="179"/>
      <c r="I9" s="41">
        <f>SUM(I6:I8)</f>
        <v>900</v>
      </c>
      <c r="J9" s="41">
        <f>SUM(J6:J8)</f>
        <v>0</v>
      </c>
      <c r="K9" s="41">
        <f>SUM(K6:K8)</f>
        <v>45359</v>
      </c>
      <c r="L9" s="41">
        <f>SUM(L6:L8)</f>
        <v>281</v>
      </c>
      <c r="M9" s="42">
        <f>IFERROR(L9/K9,"-")</f>
        <v>0.0061950219361097</v>
      </c>
      <c r="N9" s="76">
        <f>SUM(N6:N8)</f>
        <v>6</v>
      </c>
      <c r="O9" s="76">
        <f>SUM(O6:O8)</f>
        <v>110</v>
      </c>
      <c r="P9" s="42">
        <f>IFERROR(N9/L9,"-")</f>
        <v>0.02135231316726</v>
      </c>
      <c r="Q9" s="43">
        <f>IFERROR(H9/L9,"-")</f>
        <v>0</v>
      </c>
      <c r="R9" s="44">
        <f>SUM(R6:R8)</f>
        <v>43</v>
      </c>
      <c r="S9" s="42">
        <f>IFERROR(R9/L9,"-")</f>
        <v>0.15302491103203</v>
      </c>
      <c r="T9" s="179">
        <f>SUM(T6:T8)</f>
        <v>683000</v>
      </c>
      <c r="U9" s="179">
        <f>IFERROR(T9/L9,"-")</f>
        <v>2430.6049822064</v>
      </c>
      <c r="V9" s="179">
        <f>IFERROR(T9/R9,"-")</f>
        <v>15883.720930233</v>
      </c>
      <c r="W9" s="179">
        <f>T9-H9</f>
        <v>683000</v>
      </c>
      <c r="X9" s="45" t="str">
        <f>T9/H9</f>
        <v>0</v>
      </c>
      <c r="Y9" s="58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