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<sst xmlns="http://schemas.openxmlformats.org/spreadsheetml/2006/main" uniqueCount="109">
  <si>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</si>
  <si>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</si>
  <si>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</si>
  <si>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</si>
  <si>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</si>
  <si>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</si>
  <si>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</si>
  <si>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</si>
  <si>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</si>
  <si>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</si>
  <si>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</si>
  <si>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</si>
  <si>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</si>
  <si>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</si>
  <si>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</si>
  <si>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</si>
  <si>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</si>
  <si>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</si>
  <si>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</si>
  <si>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</si>
  <si>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</si>
  <si>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</si>
  <si>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</si>
  <si>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</si>
  <si>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</si>
  <si>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</si>
  <si>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</si>
  <si>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</si>
  <si>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</si>
  <si>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</si>
  <si>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</si>
  <si>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</si>
  <si>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</si>
  <si>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</si>
  <si>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</si>
  <si>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</si>
  <si>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</si>
  <si>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</si>
  <si>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</si>
  <si>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</si>
  <si>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</si>
  <si>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</si>
  <si>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</si>
  <si>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</si>
  <si>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</si>
  <si>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</si>
  <si>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</si>
  <si>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</si>
  <si>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</si>
  <si>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</si>
  <si>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</si>
  <si>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</si>
  <si>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</si>
  <si>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</si>
  <si>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</si>
  <si>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</si>
  <si>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</si>
  <si>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np3199</t>
  </si>
  <si>
    <t>インターカラー</t>
  </si>
  <si>
    <t>①再婚&amp;理解者版（赤い服女性）</t>
  </si>
  <si>
    <t>①再婚&amp;理解者</t>
  </si>
  <si>
    <t>lp03_a</t>
  </si>
  <si>
    <t>スポニチ関東</t>
  </si>
  <si>
    <t>半2段つかみ20段保証</t>
  </si>
  <si>
    <t>20段保証</t>
  </si>
  <si>
    <t>np3200</t>
  </si>
  <si>
    <t>空電</t>
  </si>
  <si>
    <t>np3201</t>
  </si>
  <si>
    <t>②求人版（緒方泰子）</t>
  </si>
  <si>
    <t>②上目遣いの熟女に酔いしれる</t>
  </si>
  <si>
    <t>np3202</t>
  </si>
  <si>
    <t>np3203</t>
  </si>
  <si>
    <t>③看板案内版（赤い服女性）</t>
  </si>
  <si>
    <t>③美しい熟女との出会いまでここから約3分</t>
  </si>
  <si>
    <t>np3204</t>
  </si>
  <si>
    <t>np3205</t>
  </si>
  <si>
    <t>④右女3（緒方泰子）</t>
  </si>
  <si>
    <t>④219「今日会社休みました。誰か私と会ってくれませんか？」</t>
  </si>
  <si>
    <t>np3206</t>
  </si>
  <si>
    <t>np3207</t>
  </si>
  <si>
    <t>右女9（赤い服女性）</t>
  </si>
  <si>
    <t>え美熟女が</t>
  </si>
  <si>
    <t>スポニチ西部</t>
  </si>
  <si>
    <t>全5段つかみ55段保証</t>
  </si>
  <si>
    <t>55段保証</t>
  </si>
  <si>
    <t>np3208</t>
  </si>
  <si>
    <t>np3209</t>
  </si>
  <si>
    <t>Secondストーリー2（緒方泰子）</t>
  </si>
  <si>
    <t>久々に興奮しました</t>
  </si>
  <si>
    <t>半5段つかみ55段保証</t>
  </si>
  <si>
    <t>np3210</t>
  </si>
  <si>
    <t>np3211</t>
  </si>
  <si>
    <t>DVDパッケージ＿ストーリー版（赤い服女性）</t>
  </si>
  <si>
    <t>上目遣いの熟女に酔いしれる</t>
  </si>
  <si>
    <t>全3段つかみ55段保証</t>
  </si>
  <si>
    <t>np3212</t>
  </si>
  <si>
    <t>np3213</t>
  </si>
  <si>
    <t>九スポ</t>
  </si>
  <si>
    <t>記事枠</t>
  </si>
  <si>
    <t>10月02日(日)</t>
  </si>
  <si>
    <t>np3214</t>
  </si>
  <si>
    <t>新聞 TOTAL</t>
  </si>
  <si>
    <t>●リスティング 広告</t>
  </si>
  <si>
    <t>UA</t>
  </si>
  <si>
    <t>a_ydn</t>
  </si>
  <si>
    <t>ADIT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</si>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</sst>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0.0925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400000</v>
      </c>
      <c r="L6" s="79">
        <v>18</v>
      </c>
      <c r="M6" s="79">
        <v>0</v>
      </c>
      <c r="N6" s="79">
        <v>84</v>
      </c>
      <c r="O6" s="88">
        <v>4</v>
      </c>
      <c r="P6" s="89">
        <v>0</v>
      </c>
      <c r="Q6" s="90">
        <f>O6+P6</f>
        <v>4</v>
      </c>
      <c r="R6" s="80">
        <f>IFERROR(Q6/N6,"-")</f>
        <v>0.047619047619048</v>
      </c>
      <c r="S6" s="79">
        <v>0</v>
      </c>
      <c r="T6" s="79">
        <v>2</v>
      </c>
      <c r="U6" s="80">
        <f>IFERROR(T6/(Q6),"-")</f>
        <v>0.5</v>
      </c>
      <c r="V6" s="81">
        <f>IFERROR(K6/SUM(Q6:Q13),"-")</f>
        <v>11428.571428571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SUM(Y6:Y13)-SUM(K6:K13)</f>
        <v>-363000</v>
      </c>
      <c r="AC6" s="83">
        <f>SUM(Y6:Y13)/SUM(K6:K13)</f>
        <v>0.0925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3</v>
      </c>
      <c r="BP6" s="117">
        <f>IF(Q6=0,"",IF(BO6=0,"",(BO6/Q6)))</f>
        <v>0.75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34</v>
      </c>
      <c r="M7" s="79">
        <v>18</v>
      </c>
      <c r="N7" s="79">
        <v>3</v>
      </c>
      <c r="O7" s="88">
        <v>3</v>
      </c>
      <c r="P7" s="89">
        <v>0</v>
      </c>
      <c r="Q7" s="90">
        <f>O7+P7</f>
        <v>3</v>
      </c>
      <c r="R7" s="80">
        <f>IFERROR(Q7/N7,"-")</f>
        <v>1</v>
      </c>
      <c r="S7" s="79">
        <v>1</v>
      </c>
      <c r="T7" s="79">
        <v>1</v>
      </c>
      <c r="U7" s="80">
        <f>IFERROR(T7/(Q7),"-")</f>
        <v>0.33333333333333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2</v>
      </c>
      <c r="BY7" s="124">
        <f>IF(Q7=0,"",IF(BX7=0,"",(BX7/Q7)))</f>
        <v>0.66666666666667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0.33333333333333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/>
      <c r="I8" s="87" t="s">
        <v>63</v>
      </c>
      <c r="J8" s="87"/>
      <c r="K8" s="176"/>
      <c r="L8" s="79">
        <v>14</v>
      </c>
      <c r="M8" s="79">
        <v>0</v>
      </c>
      <c r="N8" s="79">
        <v>71</v>
      </c>
      <c r="O8" s="88">
        <v>4</v>
      </c>
      <c r="P8" s="89">
        <v>0</v>
      </c>
      <c r="Q8" s="90">
        <f>O8+P8</f>
        <v>4</v>
      </c>
      <c r="R8" s="80">
        <f>IFERROR(Q8/N8,"-")</f>
        <v>0.056338028169014</v>
      </c>
      <c r="S8" s="79">
        <v>0</v>
      </c>
      <c r="T8" s="79">
        <v>3</v>
      </c>
      <c r="U8" s="80">
        <f>IFERROR(T8/(Q8),"-")</f>
        <v>0.75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0.25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24</v>
      </c>
      <c r="M9" s="79">
        <v>20</v>
      </c>
      <c r="N9" s="79">
        <v>6</v>
      </c>
      <c r="O9" s="88">
        <v>5</v>
      </c>
      <c r="P9" s="89">
        <v>0</v>
      </c>
      <c r="Q9" s="90">
        <f>O9+P9</f>
        <v>5</v>
      </c>
      <c r="R9" s="80">
        <f>IFERROR(Q9/N9,"-")</f>
        <v>0.83333333333333</v>
      </c>
      <c r="S9" s="79">
        <v>0</v>
      </c>
      <c r="T9" s="79">
        <v>1</v>
      </c>
      <c r="U9" s="80">
        <f>IFERROR(T9/(Q9),"-")</f>
        <v>0.2</v>
      </c>
      <c r="V9" s="81"/>
      <c r="W9" s="82">
        <v>1</v>
      </c>
      <c r="X9" s="80">
        <f>IF(Q9=0,"-",W9/Q9)</f>
        <v>0.2</v>
      </c>
      <c r="Y9" s="181">
        <v>1000</v>
      </c>
      <c r="Z9" s="182">
        <f>IFERROR(Y9/Q9,"-")</f>
        <v>200</v>
      </c>
      <c r="AA9" s="182">
        <f>IFERROR(Y9/W9,"-")</f>
        <v>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0.2</v>
      </c>
      <c r="CI9" s="132">
        <v>1</v>
      </c>
      <c r="CJ9" s="133">
        <f>IFERROR(CI9/CG9,"-")</f>
        <v>1</v>
      </c>
      <c r="CK9" s="134">
        <v>1000</v>
      </c>
      <c r="CL9" s="135">
        <f>IFERROR(CK9/CG9,"-")</f>
        <v>1000</v>
      </c>
      <c r="CM9" s="136">
        <v>1</v>
      </c>
      <c r="CN9" s="136"/>
      <c r="CO9" s="136"/>
      <c r="CP9" s="137">
        <v>1</v>
      </c>
      <c r="CQ9" s="138">
        <v>1000</v>
      </c>
      <c r="CR9" s="138">
        <v>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61</v>
      </c>
      <c r="H10" s="87"/>
      <c r="I10" s="87" t="s">
        <v>63</v>
      </c>
      <c r="J10" s="87"/>
      <c r="K10" s="176"/>
      <c r="L10" s="79">
        <v>20</v>
      </c>
      <c r="M10" s="79">
        <v>0</v>
      </c>
      <c r="N10" s="79">
        <v>92</v>
      </c>
      <c r="O10" s="88">
        <v>6</v>
      </c>
      <c r="P10" s="89">
        <v>0</v>
      </c>
      <c r="Q10" s="90">
        <f>O10+P10</f>
        <v>6</v>
      </c>
      <c r="R10" s="80">
        <f>IFERROR(Q10/N10,"-")</f>
        <v>0.065217391304348</v>
      </c>
      <c r="S10" s="79">
        <v>1</v>
      </c>
      <c r="T10" s="79">
        <v>2</v>
      </c>
      <c r="U10" s="80">
        <f>IFERROR(T10/(Q10),"-")</f>
        <v>0.33333333333333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0.33333333333333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0.33333333333333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72</v>
      </c>
      <c r="F11" s="184" t="s">
        <v>73</v>
      </c>
      <c r="G11" s="184" t="s">
        <v>66</v>
      </c>
      <c r="H11" s="87"/>
      <c r="I11" s="87"/>
      <c r="J11" s="87"/>
      <c r="K11" s="176"/>
      <c r="L11" s="79">
        <v>39</v>
      </c>
      <c r="M11" s="79">
        <v>27</v>
      </c>
      <c r="N11" s="79">
        <v>12</v>
      </c>
      <c r="O11" s="88">
        <v>6</v>
      </c>
      <c r="P11" s="89">
        <v>0</v>
      </c>
      <c r="Q11" s="90">
        <f>O11+P11</f>
        <v>6</v>
      </c>
      <c r="R11" s="80">
        <f>IFERROR(Q11/N11,"-")</f>
        <v>0.5</v>
      </c>
      <c r="S11" s="79">
        <v>1</v>
      </c>
      <c r="T11" s="79">
        <v>2</v>
      </c>
      <c r="U11" s="80">
        <f>IFERROR(T11/(Q11),"-")</f>
        <v>0.33333333333333</v>
      </c>
      <c r="V11" s="81"/>
      <c r="W11" s="82">
        <v>2</v>
      </c>
      <c r="X11" s="80">
        <f>IF(Q11=0,"-",W11/Q11)</f>
        <v>0.33333333333333</v>
      </c>
      <c r="Y11" s="181">
        <v>23000</v>
      </c>
      <c r="Z11" s="182">
        <f>IFERROR(Y11/Q11,"-")</f>
        <v>3833.3333333333</v>
      </c>
      <c r="AA11" s="182">
        <f>IFERROR(Y11/W11,"-")</f>
        <v>11500</v>
      </c>
      <c r="AB11" s="176"/>
      <c r="AC11" s="83"/>
      <c r="AD11" s="77"/>
      <c r="AE11" s="91">
        <v>1</v>
      </c>
      <c r="AF11" s="92">
        <f>IF(Q11=0,"",IF(AE11=0,"",(AE11/Q11)))</f>
        <v>0.16666666666667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0.16666666666667</v>
      </c>
      <c r="BQ11" s="118">
        <v>1</v>
      </c>
      <c r="BR11" s="119">
        <f>IFERROR(BQ11/BO11,"-")</f>
        <v>1</v>
      </c>
      <c r="BS11" s="120">
        <v>18000</v>
      </c>
      <c r="BT11" s="121">
        <f>IFERROR(BS11/BO11,"-")</f>
        <v>18000</v>
      </c>
      <c r="BU11" s="122"/>
      <c r="BV11" s="122"/>
      <c r="BW11" s="122">
        <v>1</v>
      </c>
      <c r="BX11" s="123">
        <v>4</v>
      </c>
      <c r="BY11" s="124">
        <f>IF(Q11=0,"",IF(BX11=0,"",(BX11/Q11)))</f>
        <v>0.66666666666667</v>
      </c>
      <c r="BZ11" s="125">
        <v>1</v>
      </c>
      <c r="CA11" s="126">
        <f>IFERROR(BZ11/BX11,"-")</f>
        <v>0.25</v>
      </c>
      <c r="CB11" s="127">
        <v>5000</v>
      </c>
      <c r="CC11" s="128">
        <f>IFERROR(CB11/BX11,"-")</f>
        <v>1250</v>
      </c>
      <c r="CD11" s="129"/>
      <c r="CE11" s="129">
        <v>1</v>
      </c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23000</v>
      </c>
      <c r="CR11" s="138">
        <v>18000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75</v>
      </c>
      <c r="C12" s="184" t="s">
        <v>58</v>
      </c>
      <c r="D12" s="184"/>
      <c r="E12" s="184" t="s">
        <v>76</v>
      </c>
      <c r="F12" s="184" t="s">
        <v>77</v>
      </c>
      <c r="G12" s="184" t="s">
        <v>61</v>
      </c>
      <c r="H12" s="87"/>
      <c r="I12" s="87" t="s">
        <v>63</v>
      </c>
      <c r="J12" s="87"/>
      <c r="K12" s="176"/>
      <c r="L12" s="79">
        <v>14</v>
      </c>
      <c r="M12" s="79">
        <v>0</v>
      </c>
      <c r="N12" s="79">
        <v>81</v>
      </c>
      <c r="O12" s="88">
        <v>4</v>
      </c>
      <c r="P12" s="89">
        <v>0</v>
      </c>
      <c r="Q12" s="90">
        <f>O12+P12</f>
        <v>4</v>
      </c>
      <c r="R12" s="80">
        <f>IFERROR(Q12/N12,"-")</f>
        <v>0.049382716049383</v>
      </c>
      <c r="S12" s="79">
        <v>0</v>
      </c>
      <c r="T12" s="79">
        <v>2</v>
      </c>
      <c r="U12" s="80">
        <f>IFERROR(T12/(Q12),"-")</f>
        <v>0.5</v>
      </c>
      <c r="V12" s="81"/>
      <c r="W12" s="82">
        <v>2</v>
      </c>
      <c r="X12" s="80">
        <f>IF(Q12=0,"-",W12/Q12)</f>
        <v>0.5</v>
      </c>
      <c r="Y12" s="181">
        <v>8000</v>
      </c>
      <c r="Z12" s="182">
        <f>IFERROR(Y12/Q12,"-")</f>
        <v>2000</v>
      </c>
      <c r="AA12" s="182">
        <f>IFERROR(Y12/W12,"-")</f>
        <v>4000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0.25</v>
      </c>
      <c r="BH12" s="109">
        <v>1</v>
      </c>
      <c r="BI12" s="111">
        <f>IFERROR(BH12/BF12,"-")</f>
        <v>1</v>
      </c>
      <c r="BJ12" s="112">
        <v>5000</v>
      </c>
      <c r="BK12" s="113">
        <f>IFERROR(BJ12/BF12,"-")</f>
        <v>5000</v>
      </c>
      <c r="BL12" s="114">
        <v>1</v>
      </c>
      <c r="BM12" s="114"/>
      <c r="BN12" s="114"/>
      <c r="BO12" s="116">
        <v>2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0.25</v>
      </c>
      <c r="BZ12" s="125">
        <v>1</v>
      </c>
      <c r="CA12" s="126">
        <f>IFERROR(BZ12/BX12,"-")</f>
        <v>1</v>
      </c>
      <c r="CB12" s="127">
        <v>3000</v>
      </c>
      <c r="CC12" s="128">
        <f>IFERROR(CB12/BX12,"-")</f>
        <v>3000</v>
      </c>
      <c r="CD12" s="129">
        <v>1</v>
      </c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8000</v>
      </c>
      <c r="CR12" s="138">
        <v>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78</v>
      </c>
      <c r="C13" s="184" t="s">
        <v>58</v>
      </c>
      <c r="D13" s="184"/>
      <c r="E13" s="184" t="s">
        <v>76</v>
      </c>
      <c r="F13" s="184" t="s">
        <v>77</v>
      </c>
      <c r="G13" s="184" t="s">
        <v>66</v>
      </c>
      <c r="H13" s="87"/>
      <c r="I13" s="87"/>
      <c r="J13" s="87"/>
      <c r="K13" s="176"/>
      <c r="L13" s="79">
        <v>44</v>
      </c>
      <c r="M13" s="79">
        <v>24</v>
      </c>
      <c r="N13" s="79">
        <v>8</v>
      </c>
      <c r="O13" s="88">
        <v>3</v>
      </c>
      <c r="P13" s="89">
        <v>0</v>
      </c>
      <c r="Q13" s="90">
        <f>O13+P13</f>
        <v>3</v>
      </c>
      <c r="R13" s="80">
        <f>IFERROR(Q13/N13,"-")</f>
        <v>0.375</v>
      </c>
      <c r="S13" s="79">
        <v>0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0.33333333333333</v>
      </c>
      <c r="Y13" s="181">
        <v>5000</v>
      </c>
      <c r="Z13" s="182">
        <f>IFERROR(Y13/Q13,"-")</f>
        <v>1666.6666666667</v>
      </c>
      <c r="AA13" s="182">
        <f>IFERROR(Y13/W13,"-")</f>
        <v>5000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2</v>
      </c>
      <c r="BY13" s="124">
        <f>IF(Q13=0,"",IF(BX13=0,"",(BX13/Q13)))</f>
        <v>0.66666666666667</v>
      </c>
      <c r="BZ13" s="125">
        <v>1</v>
      </c>
      <c r="CA13" s="126">
        <f>IFERROR(BZ13/BX13,"-")</f>
        <v>0.5</v>
      </c>
      <c r="CB13" s="127">
        <v>5000</v>
      </c>
      <c r="CC13" s="128">
        <f>IFERROR(CB13/BX13,"-")</f>
        <v>2500</v>
      </c>
      <c r="CD13" s="129">
        <v>1</v>
      </c>
      <c r="CE13" s="129"/>
      <c r="CF13" s="129"/>
      <c r="CG13" s="130">
        <v>1</v>
      </c>
      <c r="CH13" s="131">
        <f>IF(Q13=0,"",IF(CG13=0,"",(CG13/Q13)))</f>
        <v>0.33333333333333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1</v>
      </c>
      <c r="CQ13" s="138">
        <v>5000</v>
      </c>
      <c r="CR13" s="138">
        <v>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1.52</v>
      </c>
      <c r="B14" s="184" t="s">
        <v>79</v>
      </c>
      <c r="C14" s="184" t="s">
        <v>58</v>
      </c>
      <c r="D14" s="184"/>
      <c r="E14" s="184" t="s">
        <v>80</v>
      </c>
      <c r="F14" s="184" t="s">
        <v>81</v>
      </c>
      <c r="G14" s="184" t="s">
        <v>61</v>
      </c>
      <c r="H14" s="87" t="s">
        <v>82</v>
      </c>
      <c r="I14" s="87" t="s">
        <v>83</v>
      </c>
      <c r="J14" s="87" t="s">
        <v>84</v>
      </c>
      <c r="K14" s="176">
        <v>550000</v>
      </c>
      <c r="L14" s="79">
        <v>32</v>
      </c>
      <c r="M14" s="79">
        <v>0</v>
      </c>
      <c r="N14" s="79">
        <v>120</v>
      </c>
      <c r="O14" s="88">
        <v>15</v>
      </c>
      <c r="P14" s="89">
        <v>0</v>
      </c>
      <c r="Q14" s="90">
        <f>O14+P14</f>
        <v>15</v>
      </c>
      <c r="R14" s="80">
        <f>IFERROR(Q14/N14,"-")</f>
        <v>0.125</v>
      </c>
      <c r="S14" s="79">
        <v>0</v>
      </c>
      <c r="T14" s="79">
        <v>10</v>
      </c>
      <c r="U14" s="80">
        <f>IFERROR(T14/(Q14),"-")</f>
        <v>0.66666666666667</v>
      </c>
      <c r="V14" s="81">
        <f>IFERROR(K14/SUM(Q14:Q19),"-")</f>
        <v>16666.666666667</v>
      </c>
      <c r="W14" s="82">
        <v>3</v>
      </c>
      <c r="X14" s="80">
        <f>IF(Q14=0,"-",W14/Q14)</f>
        <v>0.2</v>
      </c>
      <c r="Y14" s="181">
        <v>32000</v>
      </c>
      <c r="Z14" s="182">
        <f>IFERROR(Y14/Q14,"-")</f>
        <v>2133.3333333333</v>
      </c>
      <c r="AA14" s="182">
        <f>IFERROR(Y14/W14,"-")</f>
        <v>10666.666666667</v>
      </c>
      <c r="AB14" s="176">
        <f>SUM(Y14:Y19)-SUM(K14:K19)</f>
        <v>286000</v>
      </c>
      <c r="AC14" s="83">
        <f>SUM(Y14:Y19)/SUM(K14:K19)</f>
        <v>1.52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0.066666666666667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4</v>
      </c>
      <c r="BG14" s="110">
        <f>IF(Q14=0,"",IF(BF14=0,"",(BF14/Q14)))</f>
        <v>0.26666666666667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0.13333333333333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7</v>
      </c>
      <c r="BY14" s="124">
        <f>IF(Q14=0,"",IF(BX14=0,"",(BX14/Q14)))</f>
        <v>0.46666666666667</v>
      </c>
      <c r="BZ14" s="125">
        <v>2</v>
      </c>
      <c r="CA14" s="126">
        <f>IFERROR(BZ14/BX14,"-")</f>
        <v>0.28571428571429</v>
      </c>
      <c r="CB14" s="127">
        <v>16000</v>
      </c>
      <c r="CC14" s="128">
        <f>IFERROR(CB14/BX14,"-")</f>
        <v>2285.7142857143</v>
      </c>
      <c r="CD14" s="129">
        <v>1</v>
      </c>
      <c r="CE14" s="129"/>
      <c r="CF14" s="129">
        <v>1</v>
      </c>
      <c r="CG14" s="130">
        <v>1</v>
      </c>
      <c r="CH14" s="131">
        <f>IF(Q14=0,"",IF(CG14=0,"",(CG14/Q14)))</f>
        <v>0.066666666666667</v>
      </c>
      <c r="CI14" s="132">
        <v>1</v>
      </c>
      <c r="CJ14" s="133">
        <f>IFERROR(CI14/CG14,"-")</f>
        <v>1</v>
      </c>
      <c r="CK14" s="134">
        <v>16000</v>
      </c>
      <c r="CL14" s="135">
        <f>IFERROR(CK14/CG14,"-")</f>
        <v>16000</v>
      </c>
      <c r="CM14" s="136"/>
      <c r="CN14" s="136"/>
      <c r="CO14" s="136">
        <v>1</v>
      </c>
      <c r="CP14" s="137">
        <v>3</v>
      </c>
      <c r="CQ14" s="138">
        <v>32000</v>
      </c>
      <c r="CR14" s="138">
        <v>16000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80</v>
      </c>
      <c r="F15" s="184" t="s">
        <v>81</v>
      </c>
      <c r="G15" s="184" t="s">
        <v>66</v>
      </c>
      <c r="H15" s="87"/>
      <c r="I15" s="87"/>
      <c r="J15" s="87"/>
      <c r="K15" s="176"/>
      <c r="L15" s="79">
        <v>63</v>
      </c>
      <c r="M15" s="79">
        <v>35</v>
      </c>
      <c r="N15" s="79">
        <v>30</v>
      </c>
      <c r="O15" s="88">
        <v>9</v>
      </c>
      <c r="P15" s="89">
        <v>0</v>
      </c>
      <c r="Q15" s="90">
        <f>O15+P15</f>
        <v>9</v>
      </c>
      <c r="R15" s="80">
        <f>IFERROR(Q15/N15,"-")</f>
        <v>0.3</v>
      </c>
      <c r="S15" s="79">
        <v>3</v>
      </c>
      <c r="T15" s="79">
        <v>2</v>
      </c>
      <c r="U15" s="80">
        <f>IFERROR(T15/(Q15),"-")</f>
        <v>0.22222222222222</v>
      </c>
      <c r="V15" s="81"/>
      <c r="W15" s="82">
        <v>2</v>
      </c>
      <c r="X15" s="80">
        <f>IF(Q15=0,"-",W15/Q15)</f>
        <v>0.22222222222222</v>
      </c>
      <c r="Y15" s="181">
        <v>53000</v>
      </c>
      <c r="Z15" s="182">
        <f>IFERROR(Y15/Q15,"-")</f>
        <v>5888.8888888889</v>
      </c>
      <c r="AA15" s="182">
        <f>IFERROR(Y15/W15,"-")</f>
        <v>26500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0.11111111111111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0.22222222222222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3</v>
      </c>
      <c r="BP15" s="117">
        <f>IF(Q15=0,"",IF(BO15=0,"",(BO15/Q15)))</f>
        <v>0.33333333333333</v>
      </c>
      <c r="BQ15" s="118">
        <v>2</v>
      </c>
      <c r="BR15" s="119">
        <f>IFERROR(BQ15/BO15,"-")</f>
        <v>0.66666666666667</v>
      </c>
      <c r="BS15" s="120">
        <v>53000</v>
      </c>
      <c r="BT15" s="121">
        <f>IFERROR(BS15/BO15,"-")</f>
        <v>17666.666666667</v>
      </c>
      <c r="BU15" s="122"/>
      <c r="BV15" s="122"/>
      <c r="BW15" s="122">
        <v>2</v>
      </c>
      <c r="BX15" s="123">
        <v>3</v>
      </c>
      <c r="BY15" s="124">
        <f>IF(Q15=0,"",IF(BX15=0,"",(BX15/Q15)))</f>
        <v>0.33333333333333</v>
      </c>
      <c r="BZ15" s="125">
        <v>1</v>
      </c>
      <c r="CA15" s="126">
        <f>IFERROR(BZ15/BX15,"-")</f>
        <v>0.33333333333333</v>
      </c>
      <c r="CB15" s="127">
        <v>30000</v>
      </c>
      <c r="CC15" s="128">
        <f>IFERROR(CB15/BX15,"-")</f>
        <v>10000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53000</v>
      </c>
      <c r="CR15" s="138">
        <v>30000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86</v>
      </c>
      <c r="C16" s="184" t="s">
        <v>58</v>
      </c>
      <c r="D16" s="184"/>
      <c r="E16" s="184" t="s">
        <v>87</v>
      </c>
      <c r="F16" s="184" t="s">
        <v>88</v>
      </c>
      <c r="G16" s="184" t="s">
        <v>61</v>
      </c>
      <c r="H16" s="87" t="s">
        <v>82</v>
      </c>
      <c r="I16" s="87" t="s">
        <v>89</v>
      </c>
      <c r="J16" s="87"/>
      <c r="K16" s="176"/>
      <c r="L16" s="79">
        <v>1</v>
      </c>
      <c r="M16" s="79">
        <v>0</v>
      </c>
      <c r="N16" s="79">
        <v>14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90</v>
      </c>
      <c r="C17" s="184" t="s">
        <v>58</v>
      </c>
      <c r="D17" s="184"/>
      <c r="E17" s="184" t="s">
        <v>87</v>
      </c>
      <c r="F17" s="184" t="s">
        <v>88</v>
      </c>
      <c r="G17" s="184" t="s">
        <v>66</v>
      </c>
      <c r="H17" s="87"/>
      <c r="I17" s="87"/>
      <c r="J17" s="87"/>
      <c r="K17" s="176"/>
      <c r="L17" s="79">
        <v>15</v>
      </c>
      <c r="M17" s="79">
        <v>11</v>
      </c>
      <c r="N17" s="79">
        <v>5</v>
      </c>
      <c r="O17" s="88">
        <v>2</v>
      </c>
      <c r="P17" s="89">
        <v>0</v>
      </c>
      <c r="Q17" s="90">
        <f>O17+P17</f>
        <v>2</v>
      </c>
      <c r="R17" s="80">
        <f>IFERROR(Q17/N17,"-")</f>
        <v>0.4</v>
      </c>
      <c r="S17" s="79">
        <v>1</v>
      </c>
      <c r="T17" s="79">
        <v>0</v>
      </c>
      <c r="U17" s="80">
        <f>IFERROR(T17/(Q17),"-")</f>
        <v>0</v>
      </c>
      <c r="V17" s="81"/>
      <c r="W17" s="82">
        <v>1</v>
      </c>
      <c r="X17" s="80">
        <f>IF(Q17=0,"-",W17/Q17)</f>
        <v>0.5</v>
      </c>
      <c r="Y17" s="181">
        <v>689000</v>
      </c>
      <c r="Z17" s="182">
        <f>IFERROR(Y17/Q17,"-")</f>
        <v>344500</v>
      </c>
      <c r="AA17" s="182">
        <f>IFERROR(Y17/W17,"-")</f>
        <v>689000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>
        <v>1</v>
      </c>
      <c r="CH17" s="131">
        <f>IF(Q17=0,"",IF(CG17=0,"",(CG17/Q17)))</f>
        <v>0.5</v>
      </c>
      <c r="CI17" s="132">
        <v>1</v>
      </c>
      <c r="CJ17" s="133">
        <f>IFERROR(CI17/CG17,"-")</f>
        <v>1</v>
      </c>
      <c r="CK17" s="134">
        <v>689000</v>
      </c>
      <c r="CL17" s="135">
        <f>IFERROR(CK17/CG17,"-")</f>
        <v>689000</v>
      </c>
      <c r="CM17" s="136"/>
      <c r="CN17" s="136"/>
      <c r="CO17" s="136">
        <v>1</v>
      </c>
      <c r="CP17" s="137">
        <v>1</v>
      </c>
      <c r="CQ17" s="138">
        <v>689000</v>
      </c>
      <c r="CR17" s="138">
        <v>689000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91</v>
      </c>
      <c r="C18" s="184" t="s">
        <v>58</v>
      </c>
      <c r="D18" s="184"/>
      <c r="E18" s="184" t="s">
        <v>92</v>
      </c>
      <c r="F18" s="184" t="s">
        <v>93</v>
      </c>
      <c r="G18" s="184" t="s">
        <v>61</v>
      </c>
      <c r="H18" s="87" t="s">
        <v>82</v>
      </c>
      <c r="I18" s="87" t="s">
        <v>94</v>
      </c>
      <c r="J18" s="87"/>
      <c r="K18" s="176"/>
      <c r="L18" s="79">
        <v>11</v>
      </c>
      <c r="M18" s="79">
        <v>0</v>
      </c>
      <c r="N18" s="79">
        <v>28</v>
      </c>
      <c r="O18" s="88">
        <v>5</v>
      </c>
      <c r="P18" s="89">
        <v>0</v>
      </c>
      <c r="Q18" s="90">
        <f>O18+P18</f>
        <v>5</v>
      </c>
      <c r="R18" s="80">
        <f>IFERROR(Q18/N18,"-")</f>
        <v>0.17857142857143</v>
      </c>
      <c r="S18" s="79">
        <v>0</v>
      </c>
      <c r="T18" s="79">
        <v>2</v>
      </c>
      <c r="U18" s="80">
        <f>IFERROR(T18/(Q18),"-")</f>
        <v>0.4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>
        <v>1</v>
      </c>
      <c r="AF18" s="92">
        <f>IF(Q18=0,"",IF(AE18=0,"",(AE18/Q18)))</f>
        <v>0.2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1</v>
      </c>
      <c r="AO18" s="98">
        <f>IF(Q18=0,"",IF(AN18=0,"",(AN18/Q18)))</f>
        <v>0.2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0.2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2</v>
      </c>
      <c r="BY18" s="124">
        <f>IF(Q18=0,"",IF(BX18=0,"",(BX18/Q18)))</f>
        <v>0.4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95</v>
      </c>
      <c r="C19" s="184" t="s">
        <v>58</v>
      </c>
      <c r="D19" s="184"/>
      <c r="E19" s="184" t="s">
        <v>92</v>
      </c>
      <c r="F19" s="184" t="s">
        <v>93</v>
      </c>
      <c r="G19" s="184" t="s">
        <v>66</v>
      </c>
      <c r="H19" s="87"/>
      <c r="I19" s="87"/>
      <c r="J19" s="87"/>
      <c r="K19" s="176"/>
      <c r="L19" s="79">
        <v>24</v>
      </c>
      <c r="M19" s="79">
        <v>12</v>
      </c>
      <c r="N19" s="79">
        <v>45</v>
      </c>
      <c r="O19" s="88">
        <v>2</v>
      </c>
      <c r="P19" s="89">
        <v>0</v>
      </c>
      <c r="Q19" s="90">
        <f>O19+P19</f>
        <v>2</v>
      </c>
      <c r="R19" s="80">
        <f>IFERROR(Q19/N19,"-")</f>
        <v>0.044444444444444</v>
      </c>
      <c r="S19" s="79">
        <v>1</v>
      </c>
      <c r="T19" s="79">
        <v>1</v>
      </c>
      <c r="U19" s="80">
        <f>IFERROR(T19/(Q19),"-")</f>
        <v>0.5</v>
      </c>
      <c r="V19" s="81"/>
      <c r="W19" s="82">
        <v>1</v>
      </c>
      <c r="X19" s="80">
        <f>IF(Q19=0,"-",W19/Q19)</f>
        <v>0.5</v>
      </c>
      <c r="Y19" s="181">
        <v>62000</v>
      </c>
      <c r="Z19" s="182">
        <f>IFERROR(Y19/Q19,"-")</f>
        <v>31000</v>
      </c>
      <c r="AA19" s="182">
        <f>IFERROR(Y19/W19,"-")</f>
        <v>62000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0.5</v>
      </c>
      <c r="BQ19" s="118">
        <v>1</v>
      </c>
      <c r="BR19" s="119">
        <f>IFERROR(BQ19/BO19,"-")</f>
        <v>1</v>
      </c>
      <c r="BS19" s="120">
        <v>62000</v>
      </c>
      <c r="BT19" s="121">
        <f>IFERROR(BS19/BO19,"-")</f>
        <v>62000</v>
      </c>
      <c r="BU19" s="122"/>
      <c r="BV19" s="122"/>
      <c r="BW19" s="122">
        <v>1</v>
      </c>
      <c r="BX19" s="123">
        <v>1</v>
      </c>
      <c r="BY19" s="124">
        <f>IF(Q19=0,"",IF(BX19=0,"",(BX19/Q19)))</f>
        <v>0.5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62000</v>
      </c>
      <c r="CR19" s="138">
        <v>62000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 t="str">
        <f>AC20</f>
        <v>0</v>
      </c>
      <c r="B20" s="184" t="s">
        <v>96</v>
      </c>
      <c r="C20" s="184" t="s">
        <v>58</v>
      </c>
      <c r="D20" s="184"/>
      <c r="E20" s="184"/>
      <c r="F20" s="184"/>
      <c r="G20" s="184" t="s">
        <v>61</v>
      </c>
      <c r="H20" s="87" t="s">
        <v>97</v>
      </c>
      <c r="I20" s="87" t="s">
        <v>98</v>
      </c>
      <c r="J20" s="185" t="s">
        <v>99</v>
      </c>
      <c r="K20" s="176">
        <v>0</v>
      </c>
      <c r="L20" s="79">
        <v>13</v>
      </c>
      <c r="M20" s="79">
        <v>0</v>
      </c>
      <c r="N20" s="79">
        <v>57</v>
      </c>
      <c r="O20" s="88">
        <v>4</v>
      </c>
      <c r="P20" s="89">
        <v>0</v>
      </c>
      <c r="Q20" s="90">
        <f>O20+P20</f>
        <v>4</v>
      </c>
      <c r="R20" s="80">
        <f>IFERROR(Q20/N20,"-")</f>
        <v>0.070175438596491</v>
      </c>
      <c r="S20" s="79">
        <v>1</v>
      </c>
      <c r="T20" s="79">
        <v>2</v>
      </c>
      <c r="U20" s="80">
        <f>IFERROR(T20/(Q20),"-")</f>
        <v>0.5</v>
      </c>
      <c r="V20" s="81">
        <f>IFERROR(K20/SUM(Q20:Q21),"-")</f>
        <v>0</v>
      </c>
      <c r="W20" s="82">
        <v>1</v>
      </c>
      <c r="X20" s="80">
        <f>IF(Q20=0,"-",W20/Q20)</f>
        <v>0.25</v>
      </c>
      <c r="Y20" s="181">
        <v>460000</v>
      </c>
      <c r="Z20" s="182">
        <f>IFERROR(Y20/Q20,"-")</f>
        <v>115000</v>
      </c>
      <c r="AA20" s="182">
        <f>IFERROR(Y20/W20,"-")</f>
        <v>460000</v>
      </c>
      <c r="AB20" s="176">
        <f>SUM(Y20:Y21)-SUM(K20:K21)</f>
        <v>460000</v>
      </c>
      <c r="AC20" s="83" t="str">
        <f>SUM(Y20:Y21)/SUM(K20:K21)</f>
        <v>0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0.25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0.25</v>
      </c>
      <c r="BZ20" s="125">
        <v>1</v>
      </c>
      <c r="CA20" s="126">
        <f>IFERROR(BZ20/BX20,"-")</f>
        <v>1</v>
      </c>
      <c r="CB20" s="127">
        <v>460000</v>
      </c>
      <c r="CC20" s="128">
        <f>IFERROR(CB20/BX20,"-")</f>
        <v>460000</v>
      </c>
      <c r="CD20" s="129"/>
      <c r="CE20" s="129"/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460000</v>
      </c>
      <c r="CR20" s="138">
        <v>460000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100</v>
      </c>
      <c r="C21" s="184" t="s">
        <v>58</v>
      </c>
      <c r="D21" s="184"/>
      <c r="E21" s="184"/>
      <c r="F21" s="184"/>
      <c r="G21" s="184" t="s">
        <v>66</v>
      </c>
      <c r="H21" s="87"/>
      <c r="I21" s="87"/>
      <c r="J21" s="87"/>
      <c r="K21" s="176"/>
      <c r="L21" s="79">
        <v>129</v>
      </c>
      <c r="M21" s="79">
        <v>8</v>
      </c>
      <c r="N21" s="79">
        <v>6</v>
      </c>
      <c r="O21" s="88">
        <v>0</v>
      </c>
      <c r="P21" s="89">
        <v>0</v>
      </c>
      <c r="Q21" s="90">
        <f>O21+P21</f>
        <v>0</v>
      </c>
      <c r="R21" s="80">
        <f>IFERROR(Q21/N21,"-")</f>
        <v>0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/>
      <c r="AC21" s="83"/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30"/>
      <c r="B22" s="84"/>
      <c r="C22" s="84"/>
      <c r="D22" s="85"/>
      <c r="E22" s="85"/>
      <c r="F22" s="85"/>
      <c r="G22" s="86"/>
      <c r="H22" s="87"/>
      <c r="I22" s="87"/>
      <c r="J22" s="87"/>
      <c r="K22" s="177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3"/>
      <c r="Z22" s="183"/>
      <c r="AA22" s="183"/>
      <c r="AB22" s="183"/>
      <c r="AC22" s="33"/>
      <c r="AD22" s="57"/>
      <c r="AE22" s="61"/>
      <c r="AF22" s="62"/>
      <c r="AG22" s="61"/>
      <c r="AH22" s="65"/>
      <c r="AI22" s="66"/>
      <c r="AJ22" s="67"/>
      <c r="AK22" s="68"/>
      <c r="AL22" s="68"/>
      <c r="AM22" s="68"/>
      <c r="AN22" s="61"/>
      <c r="AO22" s="62"/>
      <c r="AP22" s="61"/>
      <c r="AQ22" s="65"/>
      <c r="AR22" s="66"/>
      <c r="AS22" s="67"/>
      <c r="AT22" s="68"/>
      <c r="AU22" s="68"/>
      <c r="AV22" s="68"/>
      <c r="AW22" s="61"/>
      <c r="AX22" s="62"/>
      <c r="AY22" s="61"/>
      <c r="AZ22" s="65"/>
      <c r="BA22" s="66"/>
      <c r="BB22" s="67"/>
      <c r="BC22" s="68"/>
      <c r="BD22" s="68"/>
      <c r="BE22" s="68"/>
      <c r="BF22" s="61"/>
      <c r="BG22" s="62"/>
      <c r="BH22" s="61"/>
      <c r="BI22" s="65"/>
      <c r="BJ22" s="66"/>
      <c r="BK22" s="67"/>
      <c r="BL22" s="68"/>
      <c r="BM22" s="68"/>
      <c r="BN22" s="68"/>
      <c r="BO22" s="63"/>
      <c r="BP22" s="64"/>
      <c r="BQ22" s="61"/>
      <c r="BR22" s="65"/>
      <c r="BS22" s="66"/>
      <c r="BT22" s="67"/>
      <c r="BU22" s="68"/>
      <c r="BV22" s="68"/>
      <c r="BW22" s="68"/>
      <c r="BX22" s="63"/>
      <c r="BY22" s="64"/>
      <c r="BZ22" s="61"/>
      <c r="CA22" s="65"/>
      <c r="CB22" s="66"/>
      <c r="CC22" s="67"/>
      <c r="CD22" s="68"/>
      <c r="CE22" s="68"/>
      <c r="CF22" s="68"/>
      <c r="CG22" s="63"/>
      <c r="CH22" s="64"/>
      <c r="CI22" s="61"/>
      <c r="CJ22" s="65"/>
      <c r="CK22" s="66"/>
      <c r="CL22" s="67"/>
      <c r="CM22" s="68"/>
      <c r="CN22" s="68"/>
      <c r="CO22" s="68"/>
      <c r="CP22" s="69"/>
      <c r="CQ22" s="66"/>
      <c r="CR22" s="66"/>
      <c r="CS22" s="66"/>
      <c r="CT22" s="70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3"/>
      <c r="K23" s="178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3"/>
      <c r="Z23" s="183"/>
      <c r="AA23" s="183"/>
      <c r="AB23" s="183"/>
      <c r="AC23" s="33"/>
      <c r="AD23" s="59"/>
      <c r="AE23" s="61"/>
      <c r="AF23" s="62"/>
      <c r="AG23" s="61"/>
      <c r="AH23" s="65"/>
      <c r="AI23" s="66"/>
      <c r="AJ23" s="67"/>
      <c r="AK23" s="68"/>
      <c r="AL23" s="68"/>
      <c r="AM23" s="68"/>
      <c r="AN23" s="61"/>
      <c r="AO23" s="62"/>
      <c r="AP23" s="61"/>
      <c r="AQ23" s="65"/>
      <c r="AR23" s="66"/>
      <c r="AS23" s="67"/>
      <c r="AT23" s="68"/>
      <c r="AU23" s="68"/>
      <c r="AV23" s="68"/>
      <c r="AW23" s="61"/>
      <c r="AX23" s="62"/>
      <c r="AY23" s="61"/>
      <c r="AZ23" s="65"/>
      <c r="BA23" s="66"/>
      <c r="BB23" s="67"/>
      <c r="BC23" s="68"/>
      <c r="BD23" s="68"/>
      <c r="BE23" s="68"/>
      <c r="BF23" s="61"/>
      <c r="BG23" s="62"/>
      <c r="BH23" s="61"/>
      <c r="BI23" s="65"/>
      <c r="BJ23" s="66"/>
      <c r="BK23" s="67"/>
      <c r="BL23" s="68"/>
      <c r="BM23" s="68"/>
      <c r="BN23" s="68"/>
      <c r="BO23" s="63"/>
      <c r="BP23" s="64"/>
      <c r="BQ23" s="61"/>
      <c r="BR23" s="65"/>
      <c r="BS23" s="66"/>
      <c r="BT23" s="67"/>
      <c r="BU23" s="68"/>
      <c r="BV23" s="68"/>
      <c r="BW23" s="68"/>
      <c r="BX23" s="63"/>
      <c r="BY23" s="64"/>
      <c r="BZ23" s="61"/>
      <c r="CA23" s="65"/>
      <c r="CB23" s="66"/>
      <c r="CC23" s="67"/>
      <c r="CD23" s="68"/>
      <c r="CE23" s="68"/>
      <c r="CF23" s="68"/>
      <c r="CG23" s="63"/>
      <c r="CH23" s="64"/>
      <c r="CI23" s="61"/>
      <c r="CJ23" s="65"/>
      <c r="CK23" s="66"/>
      <c r="CL23" s="67"/>
      <c r="CM23" s="68"/>
      <c r="CN23" s="68"/>
      <c r="CO23" s="68"/>
      <c r="CP23" s="69"/>
      <c r="CQ23" s="66"/>
      <c r="CR23" s="66"/>
      <c r="CS23" s="66"/>
      <c r="CT23" s="70"/>
    </row>
    <row r="24" spans="1:99">
      <c r="A24" s="19">
        <f>AC24</f>
        <v>1.4031578947368</v>
      </c>
      <c r="B24" s="39"/>
      <c r="C24" s="39"/>
      <c r="D24" s="39"/>
      <c r="E24" s="39"/>
      <c r="F24" s="39"/>
      <c r="G24" s="39"/>
      <c r="H24" s="40" t="s">
        <v>101</v>
      </c>
      <c r="I24" s="40"/>
      <c r="J24" s="40"/>
      <c r="K24" s="179">
        <f>SUM(K6:K23)</f>
        <v>950000</v>
      </c>
      <c r="L24" s="41">
        <f>SUM(L6:L23)</f>
        <v>495</v>
      </c>
      <c r="M24" s="41">
        <f>SUM(M6:M23)</f>
        <v>155</v>
      </c>
      <c r="N24" s="41">
        <f>SUM(N6:N23)</f>
        <v>662</v>
      </c>
      <c r="O24" s="41">
        <f>SUM(O6:O23)</f>
        <v>72</v>
      </c>
      <c r="P24" s="41">
        <f>SUM(P6:P23)</f>
        <v>0</v>
      </c>
      <c r="Q24" s="41">
        <f>SUM(Q6:Q23)</f>
        <v>72</v>
      </c>
      <c r="R24" s="42">
        <f>IFERROR(Q24/N24,"-")</f>
        <v>0.10876132930514</v>
      </c>
      <c r="S24" s="76">
        <f>SUM(S6:S23)</f>
        <v>9</v>
      </c>
      <c r="T24" s="76">
        <f>SUM(T6:T23)</f>
        <v>30</v>
      </c>
      <c r="U24" s="42">
        <f>IFERROR(S24/Q24,"-")</f>
        <v>0.125</v>
      </c>
      <c r="V24" s="43">
        <f>IFERROR(K24/Q24,"-")</f>
        <v>13194.444444444</v>
      </c>
      <c r="W24" s="44">
        <f>SUM(W6:W23)</f>
        <v>14</v>
      </c>
      <c r="X24" s="42">
        <f>IFERROR(W24/Q24,"-")</f>
        <v>0.19444444444444</v>
      </c>
      <c r="Y24" s="179">
        <f>SUM(Y6:Y23)</f>
        <v>1333000</v>
      </c>
      <c r="Z24" s="179">
        <f>IFERROR(Y24/Q24,"-")</f>
        <v>18513.888888889</v>
      </c>
      <c r="AA24" s="179">
        <f>IFERROR(Y24/W24,"-")</f>
        <v>95214.285714286</v>
      </c>
      <c r="AB24" s="179">
        <f>Y24-K24</f>
        <v>383000</v>
      </c>
      <c r="AC24" s="45">
        <f>Y24/K24</f>
        <v>1.4031578947368</v>
      </c>
      <c r="AD24" s="58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19"/>
    <mergeCell ref="K14:K19"/>
    <mergeCell ref="V14:V19"/>
    <mergeCell ref="AB14:AB19"/>
    <mergeCell ref="AC14:AC19"/>
    <mergeCell ref="A20:A21"/>
    <mergeCell ref="K20:K21"/>
    <mergeCell ref="V20:V21"/>
    <mergeCell ref="AB20:AB21"/>
    <mergeCell ref="AC20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102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103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1.3658024392214</v>
      </c>
      <c r="B6" s="184" t="s">
        <v>104</v>
      </c>
      <c r="C6" s="184" t="s">
        <v>105</v>
      </c>
      <c r="D6" s="184"/>
      <c r="E6" s="184"/>
      <c r="F6" s="87" t="s">
        <v>106</v>
      </c>
      <c r="G6" s="87" t="s">
        <v>107</v>
      </c>
      <c r="H6" s="176">
        <v>1176195</v>
      </c>
      <c r="I6" s="79">
        <v>1228</v>
      </c>
      <c r="J6" s="79">
        <v>0</v>
      </c>
      <c r="K6" s="79">
        <v>58759</v>
      </c>
      <c r="L6" s="90">
        <v>366</v>
      </c>
      <c r="M6" s="80">
        <f>IFERROR(L6/K6,"-")</f>
        <v>0.0062288330298337</v>
      </c>
      <c r="N6" s="79">
        <v>16</v>
      </c>
      <c r="O6" s="79">
        <v>160</v>
      </c>
      <c r="P6" s="80">
        <f>IFERROR(N6/(L6),"-")</f>
        <v>0.043715846994536</v>
      </c>
      <c r="Q6" s="81">
        <f>IFERROR(H6/SUM(L6:L6),"-")</f>
        <v>3213.6475409836</v>
      </c>
      <c r="R6" s="82">
        <v>59</v>
      </c>
      <c r="S6" s="80">
        <f>IF(L6=0,"-",R6/L6)</f>
        <v>0.16120218579235</v>
      </c>
      <c r="T6" s="181">
        <v>1606450</v>
      </c>
      <c r="U6" s="182">
        <f>IFERROR(T6/L6,"-")</f>
        <v>4389.2076502732</v>
      </c>
      <c r="V6" s="182">
        <f>IFERROR(T6/R6,"-")</f>
        <v>27227.966101695</v>
      </c>
      <c r="W6" s="176">
        <f>SUM(T6:T6)-SUM(H6:H6)</f>
        <v>430255</v>
      </c>
      <c r="X6" s="83">
        <f>SUM(T6:T6)/SUM(H6:H6)</f>
        <v>1.3658024392214</v>
      </c>
      <c r="Y6" s="77"/>
      <c r="Z6" s="91">
        <v>1</v>
      </c>
      <c r="AA6" s="92">
        <f>IF(L6=0,"",IF(Z6=0,"",(Z6/L6)))</f>
        <v>0.0027322404371585</v>
      </c>
      <c r="AB6" s="91"/>
      <c r="AC6" s="93">
        <f>IFERROR(AB6/Z6,"-")</f>
        <v>0</v>
      </c>
      <c r="AD6" s="94"/>
      <c r="AE6" s="95">
        <f>IFERROR(AD6/Z6,"-")</f>
        <v>0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1</v>
      </c>
      <c r="AS6" s="104">
        <f>IF(L6=0,"",IF(AR6=0,"",(AR6/L6)))</f>
        <v>0.0027322404371585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11</v>
      </c>
      <c r="BB6" s="110">
        <f>IF(L6=0,"",IF(BA6=0,"",(BA6/L6)))</f>
        <v>0.030054644808743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231</v>
      </c>
      <c r="BK6" s="117">
        <f>IF(L6=0,"",IF(BJ6=0,"",(BJ6/L6)))</f>
        <v>0.63114754098361</v>
      </c>
      <c r="BL6" s="118">
        <v>30</v>
      </c>
      <c r="BM6" s="119">
        <f>IFERROR(BL6/BJ6,"-")</f>
        <v>0.12987012987013</v>
      </c>
      <c r="BN6" s="120">
        <v>545000</v>
      </c>
      <c r="BO6" s="121">
        <f>IFERROR(BN6/BJ6,"-")</f>
        <v>2359.3073593074</v>
      </c>
      <c r="BP6" s="122">
        <v>13</v>
      </c>
      <c r="BQ6" s="122">
        <v>5</v>
      </c>
      <c r="BR6" s="122">
        <v>12</v>
      </c>
      <c r="BS6" s="123">
        <v>99</v>
      </c>
      <c r="BT6" s="124">
        <f>IF(L6=0,"",IF(BS6=0,"",(BS6/L6)))</f>
        <v>0.27049180327869</v>
      </c>
      <c r="BU6" s="125">
        <v>21</v>
      </c>
      <c r="BV6" s="126">
        <f>IFERROR(BU6/BS6,"-")</f>
        <v>0.21212121212121</v>
      </c>
      <c r="BW6" s="127">
        <v>848450</v>
      </c>
      <c r="BX6" s="128">
        <f>IFERROR(BW6/BS6,"-")</f>
        <v>8570.202020202</v>
      </c>
      <c r="BY6" s="129">
        <v>9</v>
      </c>
      <c r="BZ6" s="129">
        <v>1</v>
      </c>
      <c r="CA6" s="129">
        <v>11</v>
      </c>
      <c r="CB6" s="130">
        <v>23</v>
      </c>
      <c r="CC6" s="131">
        <f>IF(L6=0,"",IF(CB6=0,"",(CB6/L6)))</f>
        <v>0.062841530054645</v>
      </c>
      <c r="CD6" s="132">
        <v>8</v>
      </c>
      <c r="CE6" s="133">
        <f>IFERROR(CD6/CB6,"-")</f>
        <v>0.34782608695652</v>
      </c>
      <c r="CF6" s="134">
        <v>213000</v>
      </c>
      <c r="CG6" s="135">
        <f>IFERROR(CF6/CB6,"-")</f>
        <v>9260.8695652174</v>
      </c>
      <c r="CH6" s="136">
        <v>4</v>
      </c>
      <c r="CI6" s="136">
        <v>1</v>
      </c>
      <c r="CJ6" s="136">
        <v>3</v>
      </c>
      <c r="CK6" s="137">
        <v>59</v>
      </c>
      <c r="CL6" s="138">
        <v>1606450</v>
      </c>
      <c r="CM6" s="138">
        <v>353450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30"/>
      <c r="B7" s="84"/>
      <c r="C7" s="84"/>
      <c r="D7" s="85"/>
      <c r="E7" s="86"/>
      <c r="F7" s="87"/>
      <c r="G7" s="87"/>
      <c r="H7" s="177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83"/>
      <c r="U7" s="183"/>
      <c r="V7" s="183"/>
      <c r="W7" s="183"/>
      <c r="X7" s="33"/>
      <c r="Y7" s="57"/>
      <c r="Z7" s="61"/>
      <c r="AA7" s="62"/>
      <c r="AB7" s="61"/>
      <c r="AC7" s="65"/>
      <c r="AD7" s="66"/>
      <c r="AE7" s="67"/>
      <c r="AF7" s="68"/>
      <c r="AG7" s="68"/>
      <c r="AH7" s="68"/>
      <c r="AI7" s="61"/>
      <c r="AJ7" s="62"/>
      <c r="AK7" s="61"/>
      <c r="AL7" s="65"/>
      <c r="AM7" s="66"/>
      <c r="AN7" s="67"/>
      <c r="AO7" s="68"/>
      <c r="AP7" s="68"/>
      <c r="AQ7" s="68"/>
      <c r="AR7" s="61"/>
      <c r="AS7" s="62"/>
      <c r="AT7" s="61"/>
      <c r="AU7" s="65"/>
      <c r="AV7" s="66"/>
      <c r="AW7" s="67"/>
      <c r="AX7" s="68"/>
      <c r="AY7" s="68"/>
      <c r="AZ7" s="68"/>
      <c r="BA7" s="61"/>
      <c r="BB7" s="62"/>
      <c r="BC7" s="61"/>
      <c r="BD7" s="65"/>
      <c r="BE7" s="66"/>
      <c r="BF7" s="67"/>
      <c r="BG7" s="68"/>
      <c r="BH7" s="68"/>
      <c r="BI7" s="68"/>
      <c r="BJ7" s="63"/>
      <c r="BK7" s="64"/>
      <c r="BL7" s="61"/>
      <c r="BM7" s="65"/>
      <c r="BN7" s="66"/>
      <c r="BO7" s="67"/>
      <c r="BP7" s="68"/>
      <c r="BQ7" s="68"/>
      <c r="BR7" s="68"/>
      <c r="BS7" s="63"/>
      <c r="BT7" s="64"/>
      <c r="BU7" s="61"/>
      <c r="BV7" s="65"/>
      <c r="BW7" s="66"/>
      <c r="BX7" s="67"/>
      <c r="BY7" s="68"/>
      <c r="BZ7" s="68"/>
      <c r="CA7" s="68"/>
      <c r="CB7" s="63"/>
      <c r="CC7" s="64"/>
      <c r="CD7" s="61"/>
      <c r="CE7" s="65"/>
      <c r="CF7" s="66"/>
      <c r="CG7" s="67"/>
      <c r="CH7" s="68"/>
      <c r="CI7" s="68"/>
      <c r="CJ7" s="68"/>
      <c r="CK7" s="69"/>
      <c r="CL7" s="66"/>
      <c r="CM7" s="66"/>
      <c r="CN7" s="66"/>
      <c r="CO7" s="70"/>
    </row>
    <row r="8" spans="1:95">
      <c r="A8" s="30"/>
      <c r="B8" s="37"/>
      <c r="C8" s="37"/>
      <c r="D8" s="31"/>
      <c r="E8" s="31"/>
      <c r="F8" s="36"/>
      <c r="G8" s="73"/>
      <c r="H8" s="178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9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19">
        <f>Z9</f>
        <v/>
      </c>
      <c r="B9" s="41"/>
      <c r="C9" s="41"/>
      <c r="D9" s="41"/>
      <c r="E9" s="41"/>
      <c r="F9" s="40" t="s">
        <v>108</v>
      </c>
      <c r="G9" s="40"/>
      <c r="H9" s="179"/>
      <c r="I9" s="41">
        <f>SUM(I6:I8)</f>
        <v>1228</v>
      </c>
      <c r="J9" s="41">
        <f>SUM(J6:J8)</f>
        <v>0</v>
      </c>
      <c r="K9" s="41">
        <f>SUM(K6:K8)</f>
        <v>58759</v>
      </c>
      <c r="L9" s="41">
        <f>SUM(L6:L8)</f>
        <v>366</v>
      </c>
      <c r="M9" s="42">
        <f>IFERROR(L9/K9,"-")</f>
        <v>0.0062288330298337</v>
      </c>
      <c r="N9" s="76">
        <f>SUM(N6:N8)</f>
        <v>16</v>
      </c>
      <c r="O9" s="76">
        <f>SUM(O6:O8)</f>
        <v>160</v>
      </c>
      <c r="P9" s="42">
        <f>IFERROR(N9/L9,"-")</f>
        <v>0.043715846994536</v>
      </c>
      <c r="Q9" s="43">
        <f>IFERROR(H9/L9,"-")</f>
        <v>0</v>
      </c>
      <c r="R9" s="44">
        <f>SUM(R6:R8)</f>
        <v>59</v>
      </c>
      <c r="S9" s="42">
        <f>IFERROR(R9/L9,"-")</f>
        <v>0.16120218579235</v>
      </c>
      <c r="T9" s="179">
        <f>SUM(T6:T8)</f>
        <v>1606450</v>
      </c>
      <c r="U9" s="179">
        <f>IFERROR(T9/L9,"-")</f>
        <v>4389.2076502732</v>
      </c>
      <c r="V9" s="179">
        <f>IFERROR(T9/R9,"-")</f>
        <v>27227.966101695</v>
      </c>
      <c r="W9" s="179">
        <f>T9-H9</f>
        <v>1606450</v>
      </c>
      <c r="X9" s="45" t="str">
        <f>T9/H9</f>
        <v>0</v>
      </c>
      <c r="Y9" s="58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