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<sst xmlns="http://schemas.openxmlformats.org/spreadsheetml/2006/main" uniqueCount="103">
  <si>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</si>
  <si>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</si>
  <si>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</si>
  <si>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</si>
  <si>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</si>
  <si>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</si>
  <si>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</si>
  <si>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</si>
  <si>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</si>
  <si>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</si>
  <si>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</si>
  <si>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</si>
  <si>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</si>
  <si>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</si>
  <si>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</si>
  <si>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</si>
  <si>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</si>
  <si>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</si>
  <si>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</si>
  <si>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</si>
  <si>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</si>
  <si>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</si>
  <si>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</si>
  <si>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</si>
  <si>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</si>
  <si>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</si>
  <si>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</si>
  <si>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</si>
  <si>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</si>
  <si>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</si>
  <si>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</si>
  <si>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</si>
  <si>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</si>
  <si>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</si>
  <si>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</si>
  <si>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</si>
  <si>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</si>
  <si>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</si>
  <si>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</si>
  <si>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</si>
  <si>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</si>
  <si>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</si>
  <si>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</si>
  <si>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</si>
  <si>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</si>
  <si>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</si>
  <si>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</si>
  <si>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</si>
  <si>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</si>
  <si>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</si>
  <si>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</si>
  <si>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</si>
  <si>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</si>
  <si>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</si>
  <si>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</si>
  <si>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</si>
  <si>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</si>
  <si>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np3185</t>
  </si>
  <si>
    <t>インターカラー</t>
  </si>
  <si>
    <t>デリヘル版3（緒方泰子）</t>
  </si>
  <si>
    <t>中年の男女が出会える昭和世代専門の出会い場</t>
  </si>
  <si>
    <t>lp03_a</t>
  </si>
  <si>
    <t>デイリースポーツ関西</t>
  </si>
  <si>
    <t>全5段・半5段つかみ10段保証</t>
  </si>
  <si>
    <t>10段保証</t>
  </si>
  <si>
    <t>np3186</t>
  </si>
  <si>
    <t>空電</t>
  </si>
  <si>
    <t>np3187</t>
  </si>
  <si>
    <t>雑誌版 SPA（赤い服女性）</t>
  </si>
  <si>
    <t>70歳までの出会いリクルート</t>
  </si>
  <si>
    <t>np3188</t>
  </si>
  <si>
    <t>np3189</t>
  </si>
  <si>
    <t>右女3（緒方泰子）</t>
  </si>
  <si>
    <t>中年の楽園好みの熟女と出会い放題</t>
  </si>
  <si>
    <t>np3190</t>
  </si>
  <si>
    <t>np3191</t>
  </si>
  <si>
    <t>宗教版（赤い服女性）</t>
  </si>
  <si>
    <t>出会いの女神地上降臨</t>
  </si>
  <si>
    <t>np3192</t>
  </si>
  <si>
    <t>np3193</t>
  </si>
  <si>
    <t>デリヘル版2（緒方泰子）</t>
  </si>
  <si>
    <t>学生いませんギャルもいません熟女熟女熟女熟女</t>
  </si>
  <si>
    <t>np3194</t>
  </si>
  <si>
    <t>np3195</t>
  </si>
  <si>
    <t>スポニチ関東</t>
  </si>
  <si>
    <t>全5段</t>
  </si>
  <si>
    <t>9月25日(日)</t>
  </si>
  <si>
    <t>np3196</t>
  </si>
  <si>
    <t>np3197</t>
  </si>
  <si>
    <t>旧デイリー風（緒方泰子）</t>
  </si>
  <si>
    <t>lp03_g</t>
  </si>
  <si>
    <t>スポーツ報知関東</t>
  </si>
  <si>
    <t>4C終面雑報</t>
  </si>
  <si>
    <t>9月07日(水)</t>
  </si>
  <si>
    <t>np3198</t>
  </si>
  <si>
    <t>新聞 TOTAL</t>
  </si>
  <si>
    <t>●リスティング 広告</t>
  </si>
  <si>
    <t>UA</t>
  </si>
  <si>
    <t>a_ydn</t>
  </si>
  <si>
    <t>ADIT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</si>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</sst>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5.2425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200000</v>
      </c>
      <c r="L6" s="79">
        <v>29</v>
      </c>
      <c r="M6" s="79">
        <v>0</v>
      </c>
      <c r="N6" s="79">
        <v>102</v>
      </c>
      <c r="O6" s="88">
        <v>4</v>
      </c>
      <c r="P6" s="89">
        <v>0</v>
      </c>
      <c r="Q6" s="90">
        <f>O6+P6</f>
        <v>4</v>
      </c>
      <c r="R6" s="80">
        <f>IFERROR(Q6/N6,"-")</f>
        <v>0.03921568627451</v>
      </c>
      <c r="S6" s="79">
        <v>1</v>
      </c>
      <c r="T6" s="79">
        <v>2</v>
      </c>
      <c r="U6" s="80">
        <f>IFERROR(T6/(Q6),"-")</f>
        <v>0.5</v>
      </c>
      <c r="V6" s="81">
        <f>IFERROR(K6/SUM(Q6:Q15),"-")</f>
        <v>8333.3333333333</v>
      </c>
      <c r="W6" s="82">
        <v>2</v>
      </c>
      <c r="X6" s="80">
        <f>IF(Q6=0,"-",W6/Q6)</f>
        <v>0.5</v>
      </c>
      <c r="Y6" s="181">
        <v>334500</v>
      </c>
      <c r="Z6" s="182">
        <f>IFERROR(Y6/Q6,"-")</f>
        <v>83625</v>
      </c>
      <c r="AA6" s="182">
        <f>IFERROR(Y6/W6,"-")</f>
        <v>167250</v>
      </c>
      <c r="AB6" s="176">
        <f>SUM(Y6:Y15)-SUM(K6:K15)</f>
        <v>848500</v>
      </c>
      <c r="AC6" s="83">
        <f>SUM(Y6:Y15)/SUM(K6:K15)</f>
        <v>5.2425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0.25</v>
      </c>
      <c r="BQ6" s="118">
        <v>1</v>
      </c>
      <c r="BR6" s="119">
        <f>IFERROR(BQ6/BO6,"-")</f>
        <v>1</v>
      </c>
      <c r="BS6" s="120">
        <v>336500</v>
      </c>
      <c r="BT6" s="121">
        <f>IFERROR(BS6/BO6,"-")</f>
        <v>336500</v>
      </c>
      <c r="BU6" s="122"/>
      <c r="BV6" s="122"/>
      <c r="BW6" s="122">
        <v>1</v>
      </c>
      <c r="BX6" s="123">
        <v>1</v>
      </c>
      <c r="BY6" s="124">
        <f>IF(Q6=0,"",IF(BX6=0,"",(BX6/Q6)))</f>
        <v>0.25</v>
      </c>
      <c r="BZ6" s="125">
        <v>1</v>
      </c>
      <c r="CA6" s="126">
        <f>IFERROR(BZ6/BX6,"-")</f>
        <v>1</v>
      </c>
      <c r="CB6" s="127">
        <v>8000</v>
      </c>
      <c r="CC6" s="128">
        <f>IFERROR(CB6/BX6,"-")</f>
        <v>8000</v>
      </c>
      <c r="CD6" s="129"/>
      <c r="CE6" s="129">
        <v>1</v>
      </c>
      <c r="CF6" s="129"/>
      <c r="CG6" s="130">
        <v>1</v>
      </c>
      <c r="CH6" s="131">
        <f>IF(Q6=0,"",IF(CG6=0,"",(CG6/Q6)))</f>
        <v>0.25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334500</v>
      </c>
      <c r="CR6" s="138">
        <v>336500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97</v>
      </c>
      <c r="M7" s="79">
        <v>25</v>
      </c>
      <c r="N7" s="79">
        <v>30</v>
      </c>
      <c r="O7" s="88">
        <v>3</v>
      </c>
      <c r="P7" s="89">
        <v>0</v>
      </c>
      <c r="Q7" s="90">
        <f>O7+P7</f>
        <v>3</v>
      </c>
      <c r="R7" s="80">
        <f>IFERROR(Q7/N7,"-")</f>
        <v>0.1</v>
      </c>
      <c r="S7" s="79">
        <v>2</v>
      </c>
      <c r="T7" s="79">
        <v>0</v>
      </c>
      <c r="U7" s="80">
        <f>IFERROR(T7/(Q7),"-")</f>
        <v>0</v>
      </c>
      <c r="V7" s="81"/>
      <c r="W7" s="82">
        <v>2</v>
      </c>
      <c r="X7" s="80">
        <f>IF(Q7=0,"-",W7/Q7)</f>
        <v>0.66666666666667</v>
      </c>
      <c r="Y7" s="181">
        <v>711000</v>
      </c>
      <c r="Z7" s="182">
        <f>IFERROR(Y7/Q7,"-")</f>
        <v>237000</v>
      </c>
      <c r="AA7" s="182">
        <f>IFERROR(Y7/W7,"-")</f>
        <v>355500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0.33333333333333</v>
      </c>
      <c r="BZ7" s="125">
        <v>1</v>
      </c>
      <c r="CA7" s="126">
        <f>IFERROR(BZ7/BX7,"-")</f>
        <v>1</v>
      </c>
      <c r="CB7" s="127">
        <v>705000</v>
      </c>
      <c r="CC7" s="128">
        <f>IFERROR(CB7/BX7,"-")</f>
        <v>705000</v>
      </c>
      <c r="CD7" s="129"/>
      <c r="CE7" s="129"/>
      <c r="CF7" s="129">
        <v>1</v>
      </c>
      <c r="CG7" s="130">
        <v>2</v>
      </c>
      <c r="CH7" s="131">
        <f>IF(Q7=0,"",IF(CG7=0,"",(CG7/Q7)))</f>
        <v>0.66666666666667</v>
      </c>
      <c r="CI7" s="132">
        <v>1</v>
      </c>
      <c r="CJ7" s="133">
        <f>IFERROR(CI7/CG7,"-")</f>
        <v>0.5</v>
      </c>
      <c r="CK7" s="134">
        <v>6000</v>
      </c>
      <c r="CL7" s="135">
        <f>IFERROR(CK7/CG7,"-")</f>
        <v>3000</v>
      </c>
      <c r="CM7" s="136"/>
      <c r="CN7" s="136">
        <v>1</v>
      </c>
      <c r="CO7" s="136"/>
      <c r="CP7" s="137">
        <v>2</v>
      </c>
      <c r="CQ7" s="138">
        <v>711000</v>
      </c>
      <c r="CR7" s="138">
        <v>705000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9</v>
      </c>
      <c r="M8" s="79">
        <v>0</v>
      </c>
      <c r="N8" s="79">
        <v>49</v>
      </c>
      <c r="O8" s="88">
        <v>1</v>
      </c>
      <c r="P8" s="89">
        <v>0</v>
      </c>
      <c r="Q8" s="90">
        <f>O8+P8</f>
        <v>1</v>
      </c>
      <c r="R8" s="80">
        <f>IFERROR(Q8/N8,"-")</f>
        <v>0.020408163265306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54</v>
      </c>
      <c r="M9" s="79">
        <v>17</v>
      </c>
      <c r="N9" s="79">
        <v>1</v>
      </c>
      <c r="O9" s="88">
        <v>1</v>
      </c>
      <c r="P9" s="89">
        <v>0</v>
      </c>
      <c r="Q9" s="90">
        <f>O9+P9</f>
        <v>1</v>
      </c>
      <c r="R9" s="80">
        <f>IFERROR(Q9/N9,"-")</f>
        <v>1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12</v>
      </c>
      <c r="M10" s="79">
        <v>0</v>
      </c>
      <c r="N10" s="79">
        <v>71</v>
      </c>
      <c r="O10" s="88">
        <v>5</v>
      </c>
      <c r="P10" s="89">
        <v>0</v>
      </c>
      <c r="Q10" s="90">
        <f>O10+P10</f>
        <v>5</v>
      </c>
      <c r="R10" s="80">
        <f>IFERROR(Q10/N10,"-")</f>
        <v>0.070422535211268</v>
      </c>
      <c r="S10" s="79">
        <v>0</v>
      </c>
      <c r="T10" s="79">
        <v>2</v>
      </c>
      <c r="U10" s="80">
        <f>IFERROR(T10/(Q10),"-")</f>
        <v>0.4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0.4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0.4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0.2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44</v>
      </c>
      <c r="M11" s="79">
        <v>23</v>
      </c>
      <c r="N11" s="79">
        <v>29</v>
      </c>
      <c r="O11" s="88">
        <v>5</v>
      </c>
      <c r="P11" s="89">
        <v>0</v>
      </c>
      <c r="Q11" s="90">
        <f>O11+P11</f>
        <v>5</v>
      </c>
      <c r="R11" s="80">
        <f>IFERROR(Q11/N11,"-")</f>
        <v>0.17241379310345</v>
      </c>
      <c r="S11" s="79">
        <v>0</v>
      </c>
      <c r="T11" s="79">
        <v>1</v>
      </c>
      <c r="U11" s="80">
        <f>IFERROR(T11/(Q11),"-")</f>
        <v>0.2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0.6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0.2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/>
      <c r="I12" s="87" t="s">
        <v>63</v>
      </c>
      <c r="J12" s="87"/>
      <c r="K12" s="176"/>
      <c r="L12" s="79">
        <v>8</v>
      </c>
      <c r="M12" s="79">
        <v>0</v>
      </c>
      <c r="N12" s="79">
        <v>40</v>
      </c>
      <c r="O12" s="88">
        <v>1</v>
      </c>
      <c r="P12" s="89">
        <v>0</v>
      </c>
      <c r="Q12" s="90">
        <f>O12+P12</f>
        <v>1</v>
      </c>
      <c r="R12" s="80">
        <f>IFERROR(Q12/N12,"-")</f>
        <v>0.025</v>
      </c>
      <c r="S12" s="79">
        <v>0</v>
      </c>
      <c r="T12" s="79">
        <v>1</v>
      </c>
      <c r="U12" s="80">
        <f>IFERROR(T12/(Q12),"-")</f>
        <v>1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19</v>
      </c>
      <c r="M13" s="79">
        <v>15</v>
      </c>
      <c r="N13" s="79">
        <v>37</v>
      </c>
      <c r="O13" s="88">
        <v>3</v>
      </c>
      <c r="P13" s="89">
        <v>0</v>
      </c>
      <c r="Q13" s="90">
        <f>O13+P13</f>
        <v>3</v>
      </c>
      <c r="R13" s="80">
        <f>IFERROR(Q13/N13,"-")</f>
        <v>0.081081081081081</v>
      </c>
      <c r="S13" s="79">
        <v>1</v>
      </c>
      <c r="T13" s="79">
        <v>2</v>
      </c>
      <c r="U13" s="80">
        <f>IFERROR(T13/(Q13),"-")</f>
        <v>0.66666666666667</v>
      </c>
      <c r="V13" s="81"/>
      <c r="W13" s="82">
        <v>1</v>
      </c>
      <c r="X13" s="80">
        <f>IF(Q13=0,"-",W13/Q13)</f>
        <v>0.33333333333333</v>
      </c>
      <c r="Y13" s="181">
        <v>3000</v>
      </c>
      <c r="Z13" s="182">
        <f>IFERROR(Y13/Q13,"-")</f>
        <v>1000</v>
      </c>
      <c r="AA13" s="182">
        <f>IFERROR(Y13/W13,"-")</f>
        <v>3000</v>
      </c>
      <c r="AB13" s="176"/>
      <c r="AC13" s="83"/>
      <c r="AD13" s="77"/>
      <c r="AE13" s="91">
        <v>1</v>
      </c>
      <c r="AF13" s="92">
        <f>IF(Q13=0,"",IF(AE13=0,"",(AE13/Q13)))</f>
        <v>0.33333333333333</v>
      </c>
      <c r="AG13" s="91">
        <v>1</v>
      </c>
      <c r="AH13" s="93">
        <f>IFERROR(AG13/AE13,"-")</f>
        <v>1</v>
      </c>
      <c r="AI13" s="94">
        <v>3000</v>
      </c>
      <c r="AJ13" s="95">
        <f>IFERROR(AI13/AE13,"-")</f>
        <v>3000</v>
      </c>
      <c r="AK13" s="96">
        <v>1</v>
      </c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2</v>
      </c>
      <c r="BY13" s="124">
        <f>IF(Q13=0,"",IF(BX13=0,"",(BX13/Q13)))</f>
        <v>0.66666666666667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79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/>
      <c r="I14" s="87" t="s">
        <v>63</v>
      </c>
      <c r="J14" s="87"/>
      <c r="K14" s="176"/>
      <c r="L14" s="79">
        <v>4</v>
      </c>
      <c r="M14" s="79">
        <v>0</v>
      </c>
      <c r="N14" s="79">
        <v>27</v>
      </c>
      <c r="O14" s="88">
        <v>1</v>
      </c>
      <c r="P14" s="89">
        <v>0</v>
      </c>
      <c r="Q14" s="90">
        <f>O14+P14</f>
        <v>1</v>
      </c>
      <c r="R14" s="80">
        <f>IFERROR(Q14/N14,"-")</f>
        <v>0.037037037037037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1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82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131</v>
      </c>
      <c r="M15" s="79">
        <v>17</v>
      </c>
      <c r="N15" s="79">
        <v>14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0.68333333333333</v>
      </c>
      <c r="B16" s="184" t="s">
        <v>83</v>
      </c>
      <c r="C16" s="184" t="s">
        <v>58</v>
      </c>
      <c r="D16" s="184"/>
      <c r="E16" s="184" t="s">
        <v>80</v>
      </c>
      <c r="F16" s="184" t="s">
        <v>81</v>
      </c>
      <c r="G16" s="184" t="s">
        <v>61</v>
      </c>
      <c r="H16" s="87" t="s">
        <v>84</v>
      </c>
      <c r="I16" s="87" t="s">
        <v>85</v>
      </c>
      <c r="J16" s="185" t="s">
        <v>86</v>
      </c>
      <c r="K16" s="176">
        <v>120000</v>
      </c>
      <c r="L16" s="79">
        <v>22</v>
      </c>
      <c r="M16" s="79">
        <v>0</v>
      </c>
      <c r="N16" s="79">
        <v>83</v>
      </c>
      <c r="O16" s="88">
        <v>8</v>
      </c>
      <c r="P16" s="89">
        <v>0</v>
      </c>
      <c r="Q16" s="90">
        <f>O16+P16</f>
        <v>8</v>
      </c>
      <c r="R16" s="80">
        <f>IFERROR(Q16/N16,"-")</f>
        <v>0.096385542168675</v>
      </c>
      <c r="S16" s="79">
        <v>0</v>
      </c>
      <c r="T16" s="79">
        <v>3</v>
      </c>
      <c r="U16" s="80">
        <f>IFERROR(T16/(Q16),"-")</f>
        <v>0.375</v>
      </c>
      <c r="V16" s="81">
        <f>IFERROR(K16/SUM(Q16:Q17),"-")</f>
        <v>8000</v>
      </c>
      <c r="W16" s="82">
        <v>1</v>
      </c>
      <c r="X16" s="80">
        <f>IF(Q16=0,"-",W16/Q16)</f>
        <v>0.125</v>
      </c>
      <c r="Y16" s="181">
        <v>9000</v>
      </c>
      <c r="Z16" s="182">
        <f>IFERROR(Y16/Q16,"-")</f>
        <v>1125</v>
      </c>
      <c r="AA16" s="182">
        <f>IFERROR(Y16/W16,"-")</f>
        <v>9000</v>
      </c>
      <c r="AB16" s="176">
        <f>SUM(Y16:Y17)-SUM(K16:K17)</f>
        <v>-38000</v>
      </c>
      <c r="AC16" s="83">
        <f>SUM(Y16:Y17)/SUM(K16:K17)</f>
        <v>0.68333333333333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0.375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0.375</v>
      </c>
      <c r="BZ16" s="125">
        <v>1</v>
      </c>
      <c r="CA16" s="126">
        <f>IFERROR(BZ16/BX16,"-")</f>
        <v>0.33333333333333</v>
      </c>
      <c r="CB16" s="127">
        <v>9000</v>
      </c>
      <c r="CC16" s="128">
        <f>IFERROR(CB16/BX16,"-")</f>
        <v>3000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9000</v>
      </c>
      <c r="CR16" s="138">
        <v>9000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87</v>
      </c>
      <c r="C17" s="184" t="s">
        <v>58</v>
      </c>
      <c r="D17" s="184"/>
      <c r="E17" s="184" t="s">
        <v>80</v>
      </c>
      <c r="F17" s="184" t="s">
        <v>81</v>
      </c>
      <c r="G17" s="184" t="s">
        <v>66</v>
      </c>
      <c r="H17" s="87"/>
      <c r="I17" s="87"/>
      <c r="J17" s="87"/>
      <c r="K17" s="176"/>
      <c r="L17" s="79">
        <v>34</v>
      </c>
      <c r="M17" s="79">
        <v>21</v>
      </c>
      <c r="N17" s="79">
        <v>38</v>
      </c>
      <c r="O17" s="88">
        <v>7</v>
      </c>
      <c r="P17" s="89">
        <v>0</v>
      </c>
      <c r="Q17" s="90">
        <f>O17+P17</f>
        <v>7</v>
      </c>
      <c r="R17" s="80">
        <f>IFERROR(Q17/N17,"-")</f>
        <v>0.18421052631579</v>
      </c>
      <c r="S17" s="79">
        <v>1</v>
      </c>
      <c r="T17" s="79">
        <v>1</v>
      </c>
      <c r="U17" s="80">
        <f>IFERROR(T17/(Q17),"-")</f>
        <v>0.14285714285714</v>
      </c>
      <c r="V17" s="81"/>
      <c r="W17" s="82">
        <v>2</v>
      </c>
      <c r="X17" s="80">
        <f>IF(Q17=0,"-",W17/Q17)</f>
        <v>0.28571428571429</v>
      </c>
      <c r="Y17" s="181">
        <v>73000</v>
      </c>
      <c r="Z17" s="182">
        <f>IFERROR(Y17/Q17,"-")</f>
        <v>10428.571428571</v>
      </c>
      <c r="AA17" s="182">
        <f>IFERROR(Y17/W17,"-")</f>
        <v>36500</v>
      </c>
      <c r="AB17" s="176"/>
      <c r="AC17" s="83"/>
      <c r="AD17" s="77"/>
      <c r="AE17" s="91">
        <v>1</v>
      </c>
      <c r="AF17" s="92">
        <f>IF(Q17=0,"",IF(AE17=0,"",(AE17/Q17)))</f>
        <v>0.14285714285714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0.28571428571429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4</v>
      </c>
      <c r="BY17" s="124">
        <f>IF(Q17=0,"",IF(BX17=0,"",(BX17/Q17)))</f>
        <v>0.57142857142857</v>
      </c>
      <c r="BZ17" s="125">
        <v>2</v>
      </c>
      <c r="CA17" s="126">
        <f>IFERROR(BZ17/BX17,"-")</f>
        <v>0.5</v>
      </c>
      <c r="CB17" s="127">
        <v>73000</v>
      </c>
      <c r="CC17" s="128">
        <f>IFERROR(CB17/BX17,"-")</f>
        <v>18250</v>
      </c>
      <c r="CD17" s="129">
        <v>1</v>
      </c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73000</v>
      </c>
      <c r="CR17" s="138">
        <v>70000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0.14</v>
      </c>
      <c r="B18" s="184" t="s">
        <v>88</v>
      </c>
      <c r="C18" s="184" t="s">
        <v>58</v>
      </c>
      <c r="D18" s="184"/>
      <c r="E18" s="184" t="s">
        <v>89</v>
      </c>
      <c r="F18" s="184" t="s">
        <v>69</v>
      </c>
      <c r="G18" s="184" t="s">
        <v>90</v>
      </c>
      <c r="H18" s="87" t="s">
        <v>91</v>
      </c>
      <c r="I18" s="87" t="s">
        <v>92</v>
      </c>
      <c r="J18" s="87" t="s">
        <v>93</v>
      </c>
      <c r="K18" s="176">
        <v>50000</v>
      </c>
      <c r="L18" s="79">
        <v>11</v>
      </c>
      <c r="M18" s="79">
        <v>0</v>
      </c>
      <c r="N18" s="79">
        <v>36</v>
      </c>
      <c r="O18" s="88">
        <v>5</v>
      </c>
      <c r="P18" s="89">
        <v>0</v>
      </c>
      <c r="Q18" s="90">
        <f>O18+P18</f>
        <v>5</v>
      </c>
      <c r="R18" s="80">
        <f>IFERROR(Q18/N18,"-")</f>
        <v>0.13888888888889</v>
      </c>
      <c r="S18" s="79">
        <v>1</v>
      </c>
      <c r="T18" s="79">
        <v>2</v>
      </c>
      <c r="U18" s="80">
        <f>IFERROR(T18/(Q18),"-")</f>
        <v>0.4</v>
      </c>
      <c r="V18" s="81">
        <f>IFERROR(K18/SUM(Q18:Q19),"-")</f>
        <v>6250</v>
      </c>
      <c r="W18" s="82">
        <v>1</v>
      </c>
      <c r="X18" s="80">
        <f>IF(Q18=0,"-",W18/Q18)</f>
        <v>0.2</v>
      </c>
      <c r="Y18" s="181">
        <v>7000</v>
      </c>
      <c r="Z18" s="182">
        <f>IFERROR(Y18/Q18,"-")</f>
        <v>1400</v>
      </c>
      <c r="AA18" s="182">
        <f>IFERROR(Y18/W18,"-")</f>
        <v>7000</v>
      </c>
      <c r="AB18" s="176">
        <f>SUM(Y18:Y19)-SUM(K18:K19)</f>
        <v>-43000</v>
      </c>
      <c r="AC18" s="83">
        <f>SUM(Y18:Y19)/SUM(K18:K19)</f>
        <v>0.14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0.4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0.2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2</v>
      </c>
      <c r="CH18" s="131">
        <f>IF(Q18=0,"",IF(CG18=0,"",(CG18/Q18)))</f>
        <v>0.4</v>
      </c>
      <c r="CI18" s="132">
        <v>2</v>
      </c>
      <c r="CJ18" s="133">
        <f>IFERROR(CI18/CG18,"-")</f>
        <v>1</v>
      </c>
      <c r="CK18" s="134">
        <v>14000</v>
      </c>
      <c r="CL18" s="135">
        <f>IFERROR(CK18/CG18,"-")</f>
        <v>7000</v>
      </c>
      <c r="CM18" s="136">
        <v>1</v>
      </c>
      <c r="CN18" s="136"/>
      <c r="CO18" s="136">
        <v>1</v>
      </c>
      <c r="CP18" s="137">
        <v>1</v>
      </c>
      <c r="CQ18" s="138">
        <v>7000</v>
      </c>
      <c r="CR18" s="138">
        <v>13000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94</v>
      </c>
      <c r="C19" s="184" t="s">
        <v>58</v>
      </c>
      <c r="D19" s="184"/>
      <c r="E19" s="184" t="s">
        <v>89</v>
      </c>
      <c r="F19" s="184" t="s">
        <v>81</v>
      </c>
      <c r="G19" s="184" t="s">
        <v>66</v>
      </c>
      <c r="H19" s="87"/>
      <c r="I19" s="87"/>
      <c r="J19" s="87"/>
      <c r="K19" s="176"/>
      <c r="L19" s="79">
        <v>21</v>
      </c>
      <c r="M19" s="79">
        <v>13</v>
      </c>
      <c r="N19" s="79">
        <v>16</v>
      </c>
      <c r="O19" s="88">
        <v>3</v>
      </c>
      <c r="P19" s="89">
        <v>0</v>
      </c>
      <c r="Q19" s="90">
        <f>O19+P19</f>
        <v>3</v>
      </c>
      <c r="R19" s="80">
        <f>IFERROR(Q19/N19,"-")</f>
        <v>0.1875</v>
      </c>
      <c r="S19" s="79">
        <v>0</v>
      </c>
      <c r="T19" s="79">
        <v>1</v>
      </c>
      <c r="U19" s="80">
        <f>IFERROR(T19/(Q19),"-")</f>
        <v>0.33333333333333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>
        <v>1</v>
      </c>
      <c r="AF19" s="92">
        <f>IF(Q19=0,"",IF(AE19=0,"",(AE19/Q19)))</f>
        <v>0.33333333333333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0.33333333333333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3.0743243243243</v>
      </c>
      <c r="B22" s="39"/>
      <c r="C22" s="39"/>
      <c r="D22" s="39"/>
      <c r="E22" s="39"/>
      <c r="F22" s="39"/>
      <c r="G22" s="39"/>
      <c r="H22" s="40" t="s">
        <v>95</v>
      </c>
      <c r="I22" s="40"/>
      <c r="J22" s="40"/>
      <c r="K22" s="179">
        <f>SUM(K6:K21)</f>
        <v>370000</v>
      </c>
      <c r="L22" s="41">
        <f>SUM(L6:L21)</f>
        <v>495</v>
      </c>
      <c r="M22" s="41">
        <f>SUM(M6:M21)</f>
        <v>131</v>
      </c>
      <c r="N22" s="41">
        <f>SUM(N6:N21)</f>
        <v>573</v>
      </c>
      <c r="O22" s="41">
        <f>SUM(O6:O21)</f>
        <v>47</v>
      </c>
      <c r="P22" s="41">
        <f>SUM(P6:P21)</f>
        <v>0</v>
      </c>
      <c r="Q22" s="41">
        <f>SUM(Q6:Q21)</f>
        <v>47</v>
      </c>
      <c r="R22" s="42">
        <f>IFERROR(Q22/N22,"-")</f>
        <v>0.082024432809773</v>
      </c>
      <c r="S22" s="76">
        <f>SUM(S6:S21)</f>
        <v>6</v>
      </c>
      <c r="T22" s="76">
        <f>SUM(T6:T21)</f>
        <v>15</v>
      </c>
      <c r="U22" s="42">
        <f>IFERROR(S22/Q22,"-")</f>
        <v>0.12765957446809</v>
      </c>
      <c r="V22" s="43">
        <f>IFERROR(K22/Q22,"-")</f>
        <v>7872.3404255319</v>
      </c>
      <c r="W22" s="44">
        <f>SUM(W6:W21)</f>
        <v>9</v>
      </c>
      <c r="X22" s="42">
        <f>IFERROR(W22/Q22,"-")</f>
        <v>0.19148936170213</v>
      </c>
      <c r="Y22" s="179">
        <f>SUM(Y6:Y21)</f>
        <v>1137500</v>
      </c>
      <c r="Z22" s="179">
        <f>IFERROR(Y22/Q22,"-")</f>
        <v>24202.127659574</v>
      </c>
      <c r="AA22" s="179">
        <f>IFERROR(Y22/W22,"-")</f>
        <v>126388.88888889</v>
      </c>
      <c r="AB22" s="179">
        <f>Y22-K22</f>
        <v>767500</v>
      </c>
      <c r="AC22" s="45">
        <f>Y22/K22</f>
        <v>3.0743243243243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5"/>
    <mergeCell ref="K6:K15"/>
    <mergeCell ref="V6:V15"/>
    <mergeCell ref="AB6:AB15"/>
    <mergeCell ref="AC6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96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97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2.1194776702103</v>
      </c>
      <c r="B6" s="184" t="s">
        <v>98</v>
      </c>
      <c r="C6" s="184" t="s">
        <v>99</v>
      </c>
      <c r="D6" s="184"/>
      <c r="E6" s="184"/>
      <c r="F6" s="87" t="s">
        <v>100</v>
      </c>
      <c r="G6" s="87" t="s">
        <v>101</v>
      </c>
      <c r="H6" s="176">
        <v>7373043</v>
      </c>
      <c r="I6" s="79">
        <v>6185</v>
      </c>
      <c r="J6" s="79">
        <v>0</v>
      </c>
      <c r="K6" s="79">
        <v>349166</v>
      </c>
      <c r="L6" s="90">
        <v>2306</v>
      </c>
      <c r="M6" s="80">
        <f>IFERROR(L6/K6,"-")</f>
        <v>0.0066043085523791</v>
      </c>
      <c r="N6" s="79">
        <v>88</v>
      </c>
      <c r="O6" s="79">
        <v>1041</v>
      </c>
      <c r="P6" s="80">
        <f>IFERROR(N6/(L6),"-")</f>
        <v>0.038161318300087</v>
      </c>
      <c r="Q6" s="81">
        <f>IFERROR(H6/SUM(L6:L6),"-")</f>
        <v>3197.330008673</v>
      </c>
      <c r="R6" s="82">
        <v>321</v>
      </c>
      <c r="S6" s="80">
        <f>IF(L6=0,"-",R6/L6)</f>
        <v>0.13920208152645</v>
      </c>
      <c r="T6" s="181">
        <v>15627000</v>
      </c>
      <c r="U6" s="182">
        <f>IFERROR(T6/L6,"-")</f>
        <v>6776.6695576756</v>
      </c>
      <c r="V6" s="182">
        <f>IFERROR(T6/R6,"-")</f>
        <v>48682.242990654</v>
      </c>
      <c r="W6" s="176">
        <f>SUM(T6:T6)-SUM(H6:H6)</f>
        <v>8253957</v>
      </c>
      <c r="X6" s="83">
        <f>SUM(T6:T6)/SUM(H6:H6)</f>
        <v>2.1194776702103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4</v>
      </c>
      <c r="AJ6" s="98">
        <f>IF(L6=0,"",IF(AI6=0,"",(AI6/L6)))</f>
        <v>0.0017346053772767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6</v>
      </c>
      <c r="AS6" s="104">
        <f>IF(L6=0,"",IF(AR6=0,"",(AR6/L6)))</f>
        <v>0.002601908065915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85</v>
      </c>
      <c r="BB6" s="110">
        <f>IF(L6=0,"",IF(BA6=0,"",(BA6/L6)))</f>
        <v>0.036860364267129</v>
      </c>
      <c r="BC6" s="109">
        <v>4</v>
      </c>
      <c r="BD6" s="111">
        <f>IFERROR(BC6/BA6,"-")</f>
        <v>0.047058823529412</v>
      </c>
      <c r="BE6" s="112">
        <v>510000</v>
      </c>
      <c r="BF6" s="113">
        <f>IFERROR(BE6/BA6,"-")</f>
        <v>6000</v>
      </c>
      <c r="BG6" s="114">
        <v>1</v>
      </c>
      <c r="BH6" s="114"/>
      <c r="BI6" s="114">
        <v>3</v>
      </c>
      <c r="BJ6" s="116">
        <v>1346</v>
      </c>
      <c r="BK6" s="117">
        <f>IF(L6=0,"",IF(BJ6=0,"",(BJ6/L6)))</f>
        <v>0.5836947094536</v>
      </c>
      <c r="BL6" s="118">
        <v>149</v>
      </c>
      <c r="BM6" s="119">
        <f>IFERROR(BL6/BJ6,"-")</f>
        <v>0.11069836552749</v>
      </c>
      <c r="BN6" s="120">
        <v>3914000</v>
      </c>
      <c r="BO6" s="121">
        <f>IFERROR(BN6/BJ6,"-")</f>
        <v>2907.8751857355</v>
      </c>
      <c r="BP6" s="122">
        <v>64</v>
      </c>
      <c r="BQ6" s="122">
        <v>32</v>
      </c>
      <c r="BR6" s="122">
        <v>53</v>
      </c>
      <c r="BS6" s="123">
        <v>710</v>
      </c>
      <c r="BT6" s="124">
        <f>IF(L6=0,"",IF(BS6=0,"",(BS6/L6)))</f>
        <v>0.30789245446661</v>
      </c>
      <c r="BU6" s="125">
        <v>119</v>
      </c>
      <c r="BV6" s="126">
        <f>IFERROR(BU6/BS6,"-")</f>
        <v>0.16760563380282</v>
      </c>
      <c r="BW6" s="127">
        <v>8706000</v>
      </c>
      <c r="BX6" s="128">
        <f>IFERROR(BW6/BS6,"-")</f>
        <v>12261.971830986</v>
      </c>
      <c r="BY6" s="129">
        <v>42</v>
      </c>
      <c r="BZ6" s="129">
        <v>17</v>
      </c>
      <c r="CA6" s="129">
        <v>60</v>
      </c>
      <c r="CB6" s="130">
        <v>155</v>
      </c>
      <c r="CC6" s="131">
        <f>IF(L6=0,"",IF(CB6=0,"",(CB6/L6)))</f>
        <v>0.067215958369471</v>
      </c>
      <c r="CD6" s="132">
        <v>49</v>
      </c>
      <c r="CE6" s="133">
        <f>IFERROR(CD6/CB6,"-")</f>
        <v>0.31612903225806</v>
      </c>
      <c r="CF6" s="134">
        <v>2497000</v>
      </c>
      <c r="CG6" s="135">
        <f>IFERROR(CF6/CB6,"-")</f>
        <v>16109.677419355</v>
      </c>
      <c r="CH6" s="136">
        <v>16</v>
      </c>
      <c r="CI6" s="136">
        <v>10</v>
      </c>
      <c r="CJ6" s="136">
        <v>23</v>
      </c>
      <c r="CK6" s="137">
        <v>321</v>
      </c>
      <c r="CL6" s="138">
        <v>15627000</v>
      </c>
      <c r="CM6" s="138">
        <v>4490000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102</v>
      </c>
      <c r="G9" s="40"/>
      <c r="H9" s="179"/>
      <c r="I9" s="41">
        <f>SUM(I6:I8)</f>
        <v>6185</v>
      </c>
      <c r="J9" s="41">
        <f>SUM(J6:J8)</f>
        <v>0</v>
      </c>
      <c r="K9" s="41">
        <f>SUM(K6:K8)</f>
        <v>349166</v>
      </c>
      <c r="L9" s="41">
        <f>SUM(L6:L8)</f>
        <v>2306</v>
      </c>
      <c r="M9" s="42">
        <f>IFERROR(L9/K9,"-")</f>
        <v>0.0066043085523791</v>
      </c>
      <c r="N9" s="76">
        <f>SUM(N6:N8)</f>
        <v>88</v>
      </c>
      <c r="O9" s="76">
        <f>SUM(O6:O8)</f>
        <v>1041</v>
      </c>
      <c r="P9" s="42">
        <f>IFERROR(N9/L9,"-")</f>
        <v>0.038161318300087</v>
      </c>
      <c r="Q9" s="43">
        <f>IFERROR(H9/L9,"-")</f>
        <v>0</v>
      </c>
      <c r="R9" s="44">
        <f>SUM(R6:R8)</f>
        <v>321</v>
      </c>
      <c r="S9" s="42">
        <f>IFERROR(R9/L9,"-")</f>
        <v>0.13920208152645</v>
      </c>
      <c r="T9" s="179">
        <f>SUM(T6:T8)</f>
        <v>15627000</v>
      </c>
      <c r="U9" s="179">
        <f>IFERROR(T9/L9,"-")</f>
        <v>6776.6695576756</v>
      </c>
      <c r="V9" s="179">
        <f>IFERROR(T9/R9,"-")</f>
        <v>48682.242990654</v>
      </c>
      <c r="W9" s="179">
        <f>T9-H9</f>
        <v>15627000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