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<sst xmlns="http://schemas.openxmlformats.org/spreadsheetml/2006/main" uniqueCount="140">
  <si>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</si>
  <si>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</si>
  <si>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</si>
  <si>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</si>
  <si>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</si>
  <si>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</si>
  <si>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</si>
  <si>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</si>
  <si>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</si>
  <si>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</si>
  <si>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</si>
  <si>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</si>
  <si>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</si>
  <si>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</si>
  <si>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</si>
  <si>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</si>
  <si>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</si>
  <si>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</si>
  <si>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</si>
  <si>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</si>
  <si>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</si>
  <si>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</si>
  <si>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</si>
  <si>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</si>
  <si>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</si>
  <si>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</si>
  <si>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</si>
  <si>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</si>
  <si>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</si>
  <si>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</si>
  <si>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</si>
  <si>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</si>
  <si>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</si>
  <si>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</si>
  <si>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</si>
  <si>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</si>
  <si>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</si>
  <si>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</si>
  <si>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</si>
  <si>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</si>
  <si>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</si>
  <si>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</si>
  <si>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</si>
  <si>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</si>
  <si>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</si>
  <si>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</si>
  <si>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</si>
  <si>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</si>
  <si>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</si>
  <si>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</si>
  <si>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</si>
  <si>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</si>
  <si>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</si>
  <si>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</si>
  <si>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</si>
  <si>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</si>
  <si>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</si>
  <si>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np3157</t>
  </si>
  <si>
    <t>インターカラー</t>
  </si>
  <si>
    <t>右女3（緒方泰子）</t>
  </si>
  <si>
    <t>もう50代の熟女だけど</t>
  </si>
  <si>
    <t>lp03_a</t>
  </si>
  <si>
    <t>スポーツ報知関西</t>
  </si>
  <si>
    <t>全5段つかみ4回</t>
  </si>
  <si>
    <t>np3158</t>
  </si>
  <si>
    <t>空電</t>
  </si>
  <si>
    <t>np3159</t>
  </si>
  <si>
    <t>DVDパッケージ＿ストーリー版（赤い服女性）</t>
  </si>
  <si>
    <t>え美熟女が</t>
  </si>
  <si>
    <t>np3160</t>
  </si>
  <si>
    <t>np3161</t>
  </si>
  <si>
    <t>C版（緒方泰子）</t>
  </si>
  <si>
    <t>久々に興奮しました</t>
  </si>
  <si>
    <t>np3162</t>
  </si>
  <si>
    <t>np3163</t>
  </si>
  <si>
    <t>デリヘル版（赤い服女性）</t>
  </si>
  <si>
    <t>中年の男女が出会える昭和世代専門の出会い場</t>
  </si>
  <si>
    <t>np3164</t>
  </si>
  <si>
    <t>np3165</t>
  </si>
  <si>
    <t>①再婚&amp;理解者版（緒方泰子）</t>
  </si>
  <si>
    <t>デイリー13「上目遣いの熟女に酔いしれる」</t>
  </si>
  <si>
    <t>ニッカン関西</t>
  </si>
  <si>
    <t>半2段つかみ10段保証</t>
  </si>
  <si>
    <t>1～10日</t>
  </si>
  <si>
    <t>np3166</t>
  </si>
  <si>
    <t>np3167</t>
  </si>
  <si>
    <t>②求人版（赤い服女性）</t>
  </si>
  <si>
    <t>214「これぞ令和の美熟女サイトの極み」</t>
  </si>
  <si>
    <t>11～20日</t>
  </si>
  <si>
    <t>np3168</t>
  </si>
  <si>
    <t>np3169</t>
  </si>
  <si>
    <t>③大正版③大正版（緒方泰子）</t>
  </si>
  <si>
    <t>215「彼女を作るなら夏が狙い目！なんと今、出会いサイトの女性利用者が急増中です！」</t>
  </si>
  <si>
    <t>21～31日</t>
  </si>
  <si>
    <t>np3170</t>
  </si>
  <si>
    <t>np3171</t>
  </si>
  <si>
    <t>DVDパッケージ＿ストーリー版（緒方泰子）</t>
  </si>
  <si>
    <t>スポニチ関東</t>
  </si>
  <si>
    <t>全5段</t>
  </si>
  <si>
    <t>8月14日(日)</t>
  </si>
  <si>
    <t>np3172</t>
  </si>
  <si>
    <t>np3173</t>
  </si>
  <si>
    <t>学生いませんギャルもいません熟女熟女熟女熟女</t>
  </si>
  <si>
    <t>lp03_l</t>
  </si>
  <si>
    <t>サンスポ関東</t>
  </si>
  <si>
    <t>1C終面全5段</t>
  </si>
  <si>
    <t>np3174</t>
  </si>
  <si>
    <t>np3175</t>
  </si>
  <si>
    <t>サンスポ関西</t>
  </si>
  <si>
    <t>8月19日(金)</t>
  </si>
  <si>
    <t>np3176</t>
  </si>
  <si>
    <t>np3177</t>
  </si>
  <si>
    <t>デイリースポーツ関西</t>
  </si>
  <si>
    <t>4C終面全5段</t>
  </si>
  <si>
    <t>8月06日(土)</t>
  </si>
  <si>
    <t>np3178</t>
  </si>
  <si>
    <t>np3179</t>
  </si>
  <si>
    <t>8月13日(土)</t>
  </si>
  <si>
    <t>np3180</t>
  </si>
  <si>
    <t>np3181</t>
  </si>
  <si>
    <t>求人版（緒方泰子）</t>
  </si>
  <si>
    <t>50〜70代男性限定熟女好きな男性募集中</t>
  </si>
  <si>
    <t>lp03_g</t>
  </si>
  <si>
    <t>スポーツ報知関東</t>
  </si>
  <si>
    <t>4C終面雑報</t>
  </si>
  <si>
    <t>8月18日(木)</t>
  </si>
  <si>
    <t>np3182</t>
  </si>
  <si>
    <t>np3183</t>
  </si>
  <si>
    <t>九スポ</t>
  </si>
  <si>
    <t>記事枠</t>
  </si>
  <si>
    <t>8月08日(月)</t>
  </si>
  <si>
    <t>np3184</t>
  </si>
  <si>
    <t>新聞 TOTAL</t>
  </si>
  <si>
    <t>●リスティング 広告</t>
  </si>
  <si>
    <t>UA</t>
  </si>
  <si>
    <t>a_ydn</t>
  </si>
  <si>
    <t>ADIT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</si>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</sst>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0.125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4</v>
      </c>
      <c r="M6" s="79">
        <v>0</v>
      </c>
      <c r="N6" s="79">
        <v>23</v>
      </c>
      <c r="O6" s="88">
        <v>2</v>
      </c>
      <c r="P6" s="89">
        <v>0</v>
      </c>
      <c r="Q6" s="90">
        <f>O6+P6</f>
        <v>2</v>
      </c>
      <c r="R6" s="80">
        <f>IFERROR(Q6/N6,"-")</f>
        <v>0.08695652173913</v>
      </c>
      <c r="S6" s="79">
        <v>0</v>
      </c>
      <c r="T6" s="79">
        <v>1</v>
      </c>
      <c r="U6" s="80">
        <f>IFERROR(T6/(Q6),"-")</f>
        <v>0.5</v>
      </c>
      <c r="V6" s="81">
        <f>IFERROR(K6/SUM(Q6:Q13),"-")</f>
        <v>23333.333333333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SUM(Y6:Y13)-SUM(K6:K13)</f>
        <v>-245000</v>
      </c>
      <c r="AC6" s="83">
        <f>SUM(Y6:Y13)/SUM(K6:K13)</f>
        <v>0.125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60</v>
      </c>
      <c r="G7" s="184" t="s">
        <v>65</v>
      </c>
      <c r="H7" s="87"/>
      <c r="I7" s="87"/>
      <c r="J7" s="87"/>
      <c r="K7" s="176"/>
      <c r="L7" s="79">
        <v>133</v>
      </c>
      <c r="M7" s="79">
        <v>16</v>
      </c>
      <c r="N7" s="79">
        <v>7</v>
      </c>
      <c r="O7" s="88">
        <v>2</v>
      </c>
      <c r="P7" s="89">
        <v>0</v>
      </c>
      <c r="Q7" s="90">
        <f>O7+P7</f>
        <v>2</v>
      </c>
      <c r="R7" s="80">
        <f>IFERROR(Q7/N7,"-")</f>
        <v>0.28571428571429</v>
      </c>
      <c r="S7" s="79">
        <v>0</v>
      </c>
      <c r="T7" s="79">
        <v>1</v>
      </c>
      <c r="U7" s="80">
        <f>IFERROR(T7/(Q7),"-")</f>
        <v>0.5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2</v>
      </c>
      <c r="BY7" s="124">
        <f>IF(Q7=0,"",IF(BX7=0,"",(BX7/Q7)))</f>
        <v>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66</v>
      </c>
      <c r="C8" s="184" t="s">
        <v>58</v>
      </c>
      <c r="D8" s="184"/>
      <c r="E8" s="184" t="s">
        <v>67</v>
      </c>
      <c r="F8" s="184" t="s">
        <v>68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5</v>
      </c>
      <c r="M8" s="79">
        <v>0</v>
      </c>
      <c r="N8" s="79">
        <v>36</v>
      </c>
      <c r="O8" s="88">
        <v>3</v>
      </c>
      <c r="P8" s="89">
        <v>0</v>
      </c>
      <c r="Q8" s="90">
        <f>O8+P8</f>
        <v>3</v>
      </c>
      <c r="R8" s="80">
        <f>IFERROR(Q8/N8,"-")</f>
        <v>0.083333333333333</v>
      </c>
      <c r="S8" s="79">
        <v>0</v>
      </c>
      <c r="T8" s="79">
        <v>2</v>
      </c>
      <c r="U8" s="80">
        <f>IFERROR(T8/(Q8),"-")</f>
        <v>0.66666666666667</v>
      </c>
      <c r="V8" s="81"/>
      <c r="W8" s="82">
        <v>1</v>
      </c>
      <c r="X8" s="80">
        <f>IF(Q8=0,"-",W8/Q8)</f>
        <v>0.33333333333333</v>
      </c>
      <c r="Y8" s="181">
        <v>10000</v>
      </c>
      <c r="Z8" s="182">
        <f>IFERROR(Y8/Q8,"-")</f>
        <v>3333.3333333333</v>
      </c>
      <c r="AA8" s="182">
        <f>IFERROR(Y8/W8,"-")</f>
        <v>10000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0.33333333333333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10000</v>
      </c>
      <c r="BT8" s="121">
        <f>IFERROR(BS8/BO8,"-")</f>
        <v>10000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10000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67</v>
      </c>
      <c r="F9" s="184" t="s">
        <v>68</v>
      </c>
      <c r="G9" s="184" t="s">
        <v>65</v>
      </c>
      <c r="H9" s="87"/>
      <c r="I9" s="87"/>
      <c r="J9" s="87"/>
      <c r="K9" s="176"/>
      <c r="L9" s="79">
        <v>16</v>
      </c>
      <c r="M9" s="79">
        <v>12</v>
      </c>
      <c r="N9" s="79">
        <v>7</v>
      </c>
      <c r="O9" s="88">
        <v>2</v>
      </c>
      <c r="P9" s="89">
        <v>0</v>
      </c>
      <c r="Q9" s="90">
        <f>O9+P9</f>
        <v>2</v>
      </c>
      <c r="R9" s="80">
        <f>IFERROR(Q9/N9,"-")</f>
        <v>0.28571428571429</v>
      </c>
      <c r="S9" s="79">
        <v>0</v>
      </c>
      <c r="T9" s="79">
        <v>1</v>
      </c>
      <c r="U9" s="80">
        <f>IFERROR(T9/(Q9),"-")</f>
        <v>0.5</v>
      </c>
      <c r="V9" s="81"/>
      <c r="W9" s="82">
        <v>2</v>
      </c>
      <c r="X9" s="80">
        <f>IF(Q9=0,"-",W9/Q9)</f>
        <v>1</v>
      </c>
      <c r="Y9" s="181">
        <v>25000</v>
      </c>
      <c r="Z9" s="182">
        <f>IFERROR(Y9/Q9,"-")</f>
        <v>12500</v>
      </c>
      <c r="AA9" s="182">
        <f>IFERROR(Y9/W9,"-")</f>
        <v>12500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>
        <v>1</v>
      </c>
      <c r="CA9" s="126">
        <f>IFERROR(BZ9/BX9,"-")</f>
        <v>1</v>
      </c>
      <c r="CB9" s="127">
        <v>12000</v>
      </c>
      <c r="CC9" s="128">
        <f>IFERROR(CB9/BX9,"-")</f>
        <v>12000</v>
      </c>
      <c r="CD9" s="129"/>
      <c r="CE9" s="129"/>
      <c r="CF9" s="129">
        <v>1</v>
      </c>
      <c r="CG9" s="130">
        <v>1</v>
      </c>
      <c r="CH9" s="131">
        <f>IF(Q9=0,"",IF(CG9=0,"",(CG9/Q9)))</f>
        <v>0.5</v>
      </c>
      <c r="CI9" s="132">
        <v>1</v>
      </c>
      <c r="CJ9" s="133">
        <f>IFERROR(CI9/CG9,"-")</f>
        <v>1</v>
      </c>
      <c r="CK9" s="134">
        <v>13000</v>
      </c>
      <c r="CL9" s="135">
        <f>IFERROR(CK9/CG9,"-")</f>
        <v>13000</v>
      </c>
      <c r="CM9" s="136"/>
      <c r="CN9" s="136"/>
      <c r="CO9" s="136">
        <v>1</v>
      </c>
      <c r="CP9" s="137">
        <v>2</v>
      </c>
      <c r="CQ9" s="138">
        <v>25000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70</v>
      </c>
      <c r="C10" s="184" t="s">
        <v>58</v>
      </c>
      <c r="D10" s="184"/>
      <c r="E10" s="184" t="s">
        <v>71</v>
      </c>
      <c r="F10" s="184" t="s">
        <v>72</v>
      </c>
      <c r="G10" s="184" t="s">
        <v>61</v>
      </c>
      <c r="H10" s="87" t="s">
        <v>62</v>
      </c>
      <c r="I10" s="87" t="s">
        <v>63</v>
      </c>
      <c r="J10" s="87"/>
      <c r="K10" s="176"/>
      <c r="L10" s="79">
        <v>1</v>
      </c>
      <c r="M10" s="79">
        <v>0</v>
      </c>
      <c r="N10" s="79">
        <v>21</v>
      </c>
      <c r="O10" s="88">
        <v>1</v>
      </c>
      <c r="P10" s="89">
        <v>0</v>
      </c>
      <c r="Q10" s="90">
        <f>O10+P10</f>
        <v>1</v>
      </c>
      <c r="R10" s="80">
        <f>IFERROR(Q10/N10,"-")</f>
        <v>0.047619047619048</v>
      </c>
      <c r="S10" s="79">
        <v>0</v>
      </c>
      <c r="T10" s="79">
        <v>1</v>
      </c>
      <c r="U10" s="80">
        <f>IFERROR(T10/(Q10),"-")</f>
        <v>1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1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73</v>
      </c>
      <c r="C11" s="184" t="s">
        <v>58</v>
      </c>
      <c r="D11" s="184"/>
      <c r="E11" s="184" t="s">
        <v>71</v>
      </c>
      <c r="F11" s="184" t="s">
        <v>72</v>
      </c>
      <c r="G11" s="184" t="s">
        <v>65</v>
      </c>
      <c r="H11" s="87"/>
      <c r="I11" s="87"/>
      <c r="J11" s="87"/>
      <c r="K11" s="176"/>
      <c r="L11" s="79">
        <v>33</v>
      </c>
      <c r="M11" s="79">
        <v>8</v>
      </c>
      <c r="N11" s="79">
        <v>15</v>
      </c>
      <c r="O11" s="88">
        <v>1</v>
      </c>
      <c r="P11" s="89">
        <v>0</v>
      </c>
      <c r="Q11" s="90">
        <f>O11+P11</f>
        <v>1</v>
      </c>
      <c r="R11" s="80">
        <f>IFERROR(Q11/N11,"-")</f>
        <v>0.066666666666667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74</v>
      </c>
      <c r="C12" s="184" t="s">
        <v>58</v>
      </c>
      <c r="D12" s="184"/>
      <c r="E12" s="184" t="s">
        <v>75</v>
      </c>
      <c r="F12" s="184" t="s">
        <v>76</v>
      </c>
      <c r="G12" s="184" t="s">
        <v>61</v>
      </c>
      <c r="H12" s="87" t="s">
        <v>62</v>
      </c>
      <c r="I12" s="87" t="s">
        <v>63</v>
      </c>
      <c r="J12" s="87"/>
      <c r="K12" s="176"/>
      <c r="L12" s="79">
        <v>2</v>
      </c>
      <c r="M12" s="79">
        <v>0</v>
      </c>
      <c r="N12" s="79">
        <v>12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77</v>
      </c>
      <c r="C13" s="184" t="s">
        <v>58</v>
      </c>
      <c r="D13" s="184"/>
      <c r="E13" s="184" t="s">
        <v>75</v>
      </c>
      <c r="F13" s="184" t="s">
        <v>76</v>
      </c>
      <c r="G13" s="184" t="s">
        <v>65</v>
      </c>
      <c r="H13" s="87"/>
      <c r="I13" s="87"/>
      <c r="J13" s="87"/>
      <c r="K13" s="176"/>
      <c r="L13" s="79">
        <v>47</v>
      </c>
      <c r="M13" s="79">
        <v>16</v>
      </c>
      <c r="N13" s="79">
        <v>2</v>
      </c>
      <c r="O13" s="88">
        <v>1</v>
      </c>
      <c r="P13" s="89">
        <v>0</v>
      </c>
      <c r="Q13" s="90">
        <f>O13+P13</f>
        <v>1</v>
      </c>
      <c r="R13" s="80">
        <f>IFERROR(Q13/N13,"-")</f>
        <v>0.5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0.26923076923077</v>
      </c>
      <c r="B14" s="184" t="s">
        <v>78</v>
      </c>
      <c r="C14" s="184" t="s">
        <v>58</v>
      </c>
      <c r="D14" s="184"/>
      <c r="E14" s="184" t="s">
        <v>79</v>
      </c>
      <c r="F14" s="184" t="s">
        <v>80</v>
      </c>
      <c r="G14" s="184" t="s">
        <v>61</v>
      </c>
      <c r="H14" s="87" t="s">
        <v>81</v>
      </c>
      <c r="I14" s="87" t="s">
        <v>82</v>
      </c>
      <c r="J14" s="87" t="s">
        <v>83</v>
      </c>
      <c r="K14" s="176">
        <v>260000</v>
      </c>
      <c r="L14" s="79">
        <v>16</v>
      </c>
      <c r="M14" s="79">
        <v>0</v>
      </c>
      <c r="N14" s="79">
        <v>46</v>
      </c>
      <c r="O14" s="88">
        <v>7</v>
      </c>
      <c r="P14" s="89">
        <v>0</v>
      </c>
      <c r="Q14" s="90">
        <f>O14+P14</f>
        <v>7</v>
      </c>
      <c r="R14" s="80">
        <f>IFERROR(Q14/N14,"-")</f>
        <v>0.15217391304348</v>
      </c>
      <c r="S14" s="79">
        <v>0</v>
      </c>
      <c r="T14" s="79">
        <v>3</v>
      </c>
      <c r="U14" s="80">
        <f>IFERROR(T14/(Q14),"-")</f>
        <v>0.42857142857143</v>
      </c>
      <c r="V14" s="81">
        <f>IFERROR(K14/SUM(Q14:Q19),"-")</f>
        <v>13000</v>
      </c>
      <c r="W14" s="82">
        <v>1</v>
      </c>
      <c r="X14" s="80">
        <f>IF(Q14=0,"-",W14/Q14)</f>
        <v>0.14285714285714</v>
      </c>
      <c r="Y14" s="181">
        <v>9000</v>
      </c>
      <c r="Z14" s="182">
        <f>IFERROR(Y14/Q14,"-")</f>
        <v>1285.7142857143</v>
      </c>
      <c r="AA14" s="182">
        <f>IFERROR(Y14/W14,"-")</f>
        <v>9000</v>
      </c>
      <c r="AB14" s="176">
        <f>SUM(Y14:Y19)-SUM(K14:K19)</f>
        <v>-190000</v>
      </c>
      <c r="AC14" s="83">
        <f>SUM(Y14:Y19)/SUM(K14:K19)</f>
        <v>0.26923076923077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5</v>
      </c>
      <c r="BP14" s="117">
        <f>IF(Q14=0,"",IF(BO14=0,"",(BO14/Q14)))</f>
        <v>0.71428571428571</v>
      </c>
      <c r="BQ14" s="118">
        <v>1</v>
      </c>
      <c r="BR14" s="119">
        <f>IFERROR(BQ14/BO14,"-")</f>
        <v>0.2</v>
      </c>
      <c r="BS14" s="120">
        <v>9000</v>
      </c>
      <c r="BT14" s="121">
        <f>IFERROR(BS14/BO14,"-")</f>
        <v>1800</v>
      </c>
      <c r="BU14" s="122"/>
      <c r="BV14" s="122"/>
      <c r="BW14" s="122">
        <v>1</v>
      </c>
      <c r="BX14" s="123">
        <v>2</v>
      </c>
      <c r="BY14" s="124">
        <f>IF(Q14=0,"",IF(BX14=0,"",(BX14/Q14)))</f>
        <v>0.28571428571429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9000</v>
      </c>
      <c r="CR14" s="138">
        <v>9000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84</v>
      </c>
      <c r="C15" s="184" t="s">
        <v>58</v>
      </c>
      <c r="D15" s="184"/>
      <c r="E15" s="184" t="s">
        <v>79</v>
      </c>
      <c r="F15" s="184" t="s">
        <v>80</v>
      </c>
      <c r="G15" s="184" t="s">
        <v>65</v>
      </c>
      <c r="H15" s="87"/>
      <c r="I15" s="87"/>
      <c r="J15" s="87"/>
      <c r="K15" s="176"/>
      <c r="L15" s="79">
        <v>20</v>
      </c>
      <c r="M15" s="79">
        <v>15</v>
      </c>
      <c r="N15" s="79">
        <v>4</v>
      </c>
      <c r="O15" s="88">
        <v>3</v>
      </c>
      <c r="P15" s="89">
        <v>0</v>
      </c>
      <c r="Q15" s="90">
        <f>O15+P15</f>
        <v>3</v>
      </c>
      <c r="R15" s="80">
        <f>IFERROR(Q15/N15,"-")</f>
        <v>0.75</v>
      </c>
      <c r="S15" s="79">
        <v>0</v>
      </c>
      <c r="T15" s="79">
        <v>1</v>
      </c>
      <c r="U15" s="80">
        <f>IFERROR(T15/(Q15),"-")</f>
        <v>0.33333333333333</v>
      </c>
      <c r="V15" s="81"/>
      <c r="W15" s="82">
        <v>2</v>
      </c>
      <c r="X15" s="80">
        <f>IF(Q15=0,"-",W15/Q15)</f>
        <v>0.66666666666667</v>
      </c>
      <c r="Y15" s="181">
        <v>46000</v>
      </c>
      <c r="Z15" s="182">
        <f>IFERROR(Y15/Q15,"-")</f>
        <v>15333.333333333</v>
      </c>
      <c r="AA15" s="182">
        <f>IFERROR(Y15/W15,"-")</f>
        <v>23000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0.33333333333333</v>
      </c>
      <c r="BH15" s="109">
        <v>1</v>
      </c>
      <c r="BI15" s="111">
        <f>IFERROR(BH15/BF15,"-")</f>
        <v>1</v>
      </c>
      <c r="BJ15" s="112">
        <v>2000</v>
      </c>
      <c r="BK15" s="113">
        <f>IFERROR(BJ15/BF15,"-")</f>
        <v>2000</v>
      </c>
      <c r="BL15" s="114">
        <v>1</v>
      </c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0.66666666666667</v>
      </c>
      <c r="BZ15" s="125">
        <v>1</v>
      </c>
      <c r="CA15" s="126">
        <f>IFERROR(BZ15/BX15,"-")</f>
        <v>0.5</v>
      </c>
      <c r="CB15" s="127">
        <v>44000</v>
      </c>
      <c r="CC15" s="128">
        <f>IFERROR(CB15/BX15,"-")</f>
        <v>22000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46000</v>
      </c>
      <c r="CR15" s="138">
        <v>44000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85</v>
      </c>
      <c r="C16" s="184" t="s">
        <v>58</v>
      </c>
      <c r="D16" s="184"/>
      <c r="E16" s="184" t="s">
        <v>86</v>
      </c>
      <c r="F16" s="184" t="s">
        <v>87</v>
      </c>
      <c r="G16" s="184" t="s">
        <v>61</v>
      </c>
      <c r="H16" s="87"/>
      <c r="I16" s="87" t="s">
        <v>82</v>
      </c>
      <c r="J16" s="87" t="s">
        <v>88</v>
      </c>
      <c r="K16" s="176"/>
      <c r="L16" s="79">
        <v>2</v>
      </c>
      <c r="M16" s="79">
        <v>0</v>
      </c>
      <c r="N16" s="79">
        <v>15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89</v>
      </c>
      <c r="C17" s="184" t="s">
        <v>58</v>
      </c>
      <c r="D17" s="184"/>
      <c r="E17" s="184" t="s">
        <v>86</v>
      </c>
      <c r="F17" s="184" t="s">
        <v>87</v>
      </c>
      <c r="G17" s="184" t="s">
        <v>65</v>
      </c>
      <c r="H17" s="87"/>
      <c r="I17" s="87"/>
      <c r="J17" s="87"/>
      <c r="K17" s="176"/>
      <c r="L17" s="79">
        <v>36</v>
      </c>
      <c r="M17" s="79">
        <v>17</v>
      </c>
      <c r="N17" s="79">
        <v>8</v>
      </c>
      <c r="O17" s="88">
        <v>3</v>
      </c>
      <c r="P17" s="89">
        <v>0</v>
      </c>
      <c r="Q17" s="90">
        <f>O17+P17</f>
        <v>3</v>
      </c>
      <c r="R17" s="80">
        <f>IFERROR(Q17/N17,"-")</f>
        <v>0.375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0.33333333333333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0.66666666666667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90</v>
      </c>
      <c r="C18" s="184" t="s">
        <v>58</v>
      </c>
      <c r="D18" s="184"/>
      <c r="E18" s="184" t="s">
        <v>91</v>
      </c>
      <c r="F18" s="184" t="s">
        <v>92</v>
      </c>
      <c r="G18" s="184" t="s">
        <v>61</v>
      </c>
      <c r="H18" s="87"/>
      <c r="I18" s="87" t="s">
        <v>82</v>
      </c>
      <c r="J18" s="87" t="s">
        <v>93</v>
      </c>
      <c r="K18" s="176"/>
      <c r="L18" s="79">
        <v>9</v>
      </c>
      <c r="M18" s="79">
        <v>0</v>
      </c>
      <c r="N18" s="79">
        <v>27</v>
      </c>
      <c r="O18" s="88">
        <v>3</v>
      </c>
      <c r="P18" s="89">
        <v>0</v>
      </c>
      <c r="Q18" s="90">
        <f>O18+P18</f>
        <v>3</v>
      </c>
      <c r="R18" s="80">
        <f>IFERROR(Q18/N18,"-")</f>
        <v>0.11111111111111</v>
      </c>
      <c r="S18" s="79">
        <v>1</v>
      </c>
      <c r="T18" s="79">
        <v>1</v>
      </c>
      <c r="U18" s="80">
        <f>IFERROR(T18/(Q18),"-")</f>
        <v>0.33333333333333</v>
      </c>
      <c r="V18" s="81"/>
      <c r="W18" s="82">
        <v>3</v>
      </c>
      <c r="X18" s="80">
        <f>IF(Q18=0,"-",W18/Q18)</f>
        <v>1</v>
      </c>
      <c r="Y18" s="181">
        <v>5000</v>
      </c>
      <c r="Z18" s="182">
        <f>IFERROR(Y18/Q18,"-")</f>
        <v>1666.6666666667</v>
      </c>
      <c r="AA18" s="182">
        <f>IFERROR(Y18/W18,"-")</f>
        <v>1666.6666666667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3</v>
      </c>
      <c r="BY18" s="124">
        <f>IF(Q18=0,"",IF(BX18=0,"",(BX18/Q18)))</f>
        <v>1</v>
      </c>
      <c r="BZ18" s="125">
        <v>3</v>
      </c>
      <c r="CA18" s="126">
        <f>IFERROR(BZ18/BX18,"-")</f>
        <v>1</v>
      </c>
      <c r="CB18" s="127">
        <v>5000</v>
      </c>
      <c r="CC18" s="128">
        <f>IFERROR(CB18/BX18,"-")</f>
        <v>1666.6666666667</v>
      </c>
      <c r="CD18" s="129">
        <v>3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5000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94</v>
      </c>
      <c r="C19" s="184" t="s">
        <v>58</v>
      </c>
      <c r="D19" s="184"/>
      <c r="E19" s="184" t="s">
        <v>91</v>
      </c>
      <c r="F19" s="184" t="s">
        <v>92</v>
      </c>
      <c r="G19" s="184" t="s">
        <v>65</v>
      </c>
      <c r="H19" s="87"/>
      <c r="I19" s="87"/>
      <c r="J19" s="87"/>
      <c r="K19" s="176"/>
      <c r="L19" s="79">
        <v>23</v>
      </c>
      <c r="M19" s="79">
        <v>18</v>
      </c>
      <c r="N19" s="79">
        <v>8</v>
      </c>
      <c r="O19" s="88">
        <v>4</v>
      </c>
      <c r="P19" s="89">
        <v>0</v>
      </c>
      <c r="Q19" s="90">
        <f>O19+P19</f>
        <v>4</v>
      </c>
      <c r="R19" s="80">
        <f>IFERROR(Q19/N19,"-")</f>
        <v>0.5</v>
      </c>
      <c r="S19" s="79">
        <v>0</v>
      </c>
      <c r="T19" s="79">
        <v>1</v>
      </c>
      <c r="U19" s="80">
        <f>IFERROR(T19/(Q19),"-")</f>
        <v>0.25</v>
      </c>
      <c r="V19" s="81"/>
      <c r="W19" s="82">
        <v>2</v>
      </c>
      <c r="X19" s="80">
        <f>IF(Q19=0,"-",W19/Q19)</f>
        <v>0.5</v>
      </c>
      <c r="Y19" s="181">
        <v>10000</v>
      </c>
      <c r="Z19" s="182">
        <f>IFERROR(Y19/Q19,"-")</f>
        <v>2500</v>
      </c>
      <c r="AA19" s="182">
        <f>IFERROR(Y19/W19,"-")</f>
        <v>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0.25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3</v>
      </c>
      <c r="BY19" s="124">
        <f>IF(Q19=0,"",IF(BX19=0,"",(BX19/Q19)))</f>
        <v>0.75</v>
      </c>
      <c r="BZ19" s="125">
        <v>2</v>
      </c>
      <c r="CA19" s="126">
        <f>IFERROR(BZ19/BX19,"-")</f>
        <v>0.66666666666667</v>
      </c>
      <c r="CB19" s="127">
        <v>10000</v>
      </c>
      <c r="CC19" s="128">
        <f>IFERROR(CB19/BX19,"-")</f>
        <v>3333.3333333333</v>
      </c>
      <c r="CD19" s="129">
        <v>2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10000</v>
      </c>
      <c r="CR19" s="138">
        <v>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0.025</v>
      </c>
      <c r="B20" s="184" t="s">
        <v>95</v>
      </c>
      <c r="C20" s="184" t="s">
        <v>58</v>
      </c>
      <c r="D20" s="184"/>
      <c r="E20" s="184" t="s">
        <v>96</v>
      </c>
      <c r="F20" s="184" t="s">
        <v>68</v>
      </c>
      <c r="G20" s="184" t="s">
        <v>61</v>
      </c>
      <c r="H20" s="87" t="s">
        <v>97</v>
      </c>
      <c r="I20" s="87" t="s">
        <v>98</v>
      </c>
      <c r="J20" s="185" t="s">
        <v>99</v>
      </c>
      <c r="K20" s="176">
        <v>120000</v>
      </c>
      <c r="L20" s="79">
        <v>15</v>
      </c>
      <c r="M20" s="79">
        <v>0</v>
      </c>
      <c r="N20" s="79">
        <v>74</v>
      </c>
      <c r="O20" s="88">
        <v>4</v>
      </c>
      <c r="P20" s="89">
        <v>0</v>
      </c>
      <c r="Q20" s="90">
        <f>O20+P20</f>
        <v>4</v>
      </c>
      <c r="R20" s="80">
        <f>IFERROR(Q20/N20,"-")</f>
        <v>0.054054054054054</v>
      </c>
      <c r="S20" s="79">
        <v>0</v>
      </c>
      <c r="T20" s="79">
        <v>3</v>
      </c>
      <c r="U20" s="80">
        <f>IFERROR(T20/(Q20),"-")</f>
        <v>0.75</v>
      </c>
      <c r="V20" s="81">
        <f>IFERROR(K20/SUM(Q20:Q21),"-")</f>
        <v>17142.857142857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-117000</v>
      </c>
      <c r="AC20" s="83">
        <f>SUM(Y20:Y21)/SUM(K20:K21)</f>
        <v>0.025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96</v>
      </c>
      <c r="F21" s="184" t="s">
        <v>68</v>
      </c>
      <c r="G21" s="184" t="s">
        <v>65</v>
      </c>
      <c r="H21" s="87"/>
      <c r="I21" s="87"/>
      <c r="J21" s="87"/>
      <c r="K21" s="176"/>
      <c r="L21" s="79">
        <v>18</v>
      </c>
      <c r="M21" s="79">
        <v>12</v>
      </c>
      <c r="N21" s="79">
        <v>21</v>
      </c>
      <c r="O21" s="88">
        <v>3</v>
      </c>
      <c r="P21" s="89">
        <v>0</v>
      </c>
      <c r="Q21" s="90">
        <f>O21+P21</f>
        <v>3</v>
      </c>
      <c r="R21" s="80">
        <f>IFERROR(Q21/N21,"-")</f>
        <v>0.14285714285714</v>
      </c>
      <c r="S21" s="79">
        <v>0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0.33333333333333</v>
      </c>
      <c r="Y21" s="181">
        <v>3000</v>
      </c>
      <c r="Z21" s="182">
        <f>IFERROR(Y21/Q21,"-")</f>
        <v>1000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0.66666666666667</v>
      </c>
      <c r="BZ21" s="125">
        <v>1</v>
      </c>
      <c r="CA21" s="126">
        <f>IFERROR(BZ21/BX21,"-")</f>
        <v>0.5</v>
      </c>
      <c r="CB21" s="127">
        <v>3000</v>
      </c>
      <c r="CC21" s="128">
        <f>IFERROR(CB21/BX21,"-")</f>
        <v>1500</v>
      </c>
      <c r="CD21" s="129">
        <v>1</v>
      </c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0.77333333333333</v>
      </c>
      <c r="B22" s="184" t="s">
        <v>101</v>
      </c>
      <c r="C22" s="184" t="s">
        <v>58</v>
      </c>
      <c r="D22" s="184"/>
      <c r="E22" s="184" t="s">
        <v>59</v>
      </c>
      <c r="F22" s="184" t="s">
        <v>102</v>
      </c>
      <c r="G22" s="184" t="s">
        <v>103</v>
      </c>
      <c r="H22" s="87" t="s">
        <v>104</v>
      </c>
      <c r="I22" s="87" t="s">
        <v>105</v>
      </c>
      <c r="J22" s="185" t="s">
        <v>99</v>
      </c>
      <c r="K22" s="176">
        <v>150000</v>
      </c>
      <c r="L22" s="79">
        <v>20</v>
      </c>
      <c r="M22" s="79">
        <v>0</v>
      </c>
      <c r="N22" s="79">
        <v>77</v>
      </c>
      <c r="O22" s="88">
        <v>8</v>
      </c>
      <c r="P22" s="89">
        <v>1</v>
      </c>
      <c r="Q22" s="90">
        <f>O22+P22</f>
        <v>9</v>
      </c>
      <c r="R22" s="80">
        <f>IFERROR(Q22/N22,"-")</f>
        <v>0.11688311688312</v>
      </c>
      <c r="S22" s="79">
        <v>0</v>
      </c>
      <c r="T22" s="79">
        <v>3</v>
      </c>
      <c r="U22" s="80">
        <f>IFERROR(T22/(Q22),"-")</f>
        <v>0.33333333333333</v>
      </c>
      <c r="V22" s="81">
        <f>IFERROR(K22/SUM(Q22:Q23),"-")</f>
        <v>9375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-34000</v>
      </c>
      <c r="AC22" s="83">
        <f>SUM(Y22:Y23)/SUM(K22:K23)</f>
        <v>0.77333333333333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2</v>
      </c>
      <c r="AX22" s="104">
        <f>IF(Q22=0,"",IF(AW22=0,"",(AW22/Q22)))</f>
        <v>0.22222222222222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5</v>
      </c>
      <c r="BP22" s="117">
        <f>IF(Q22=0,"",IF(BO22=0,"",(BO22/Q22)))</f>
        <v>0.55555555555556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0.11111111111111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1</v>
      </c>
      <c r="CH22" s="131">
        <f>IF(Q22=0,"",IF(CG22=0,"",(CG22/Q22)))</f>
        <v>0.11111111111111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59</v>
      </c>
      <c r="F23" s="184" t="s">
        <v>102</v>
      </c>
      <c r="G23" s="184" t="s">
        <v>65</v>
      </c>
      <c r="H23" s="87"/>
      <c r="I23" s="87"/>
      <c r="J23" s="87"/>
      <c r="K23" s="176"/>
      <c r="L23" s="79">
        <v>30</v>
      </c>
      <c r="M23" s="79">
        <v>22</v>
      </c>
      <c r="N23" s="79">
        <v>11</v>
      </c>
      <c r="O23" s="88">
        <v>7</v>
      </c>
      <c r="P23" s="89">
        <v>0</v>
      </c>
      <c r="Q23" s="90">
        <f>O23+P23</f>
        <v>7</v>
      </c>
      <c r="R23" s="80">
        <f>IFERROR(Q23/N23,"-")</f>
        <v>0.63636363636364</v>
      </c>
      <c r="S23" s="79">
        <v>0</v>
      </c>
      <c r="T23" s="79">
        <v>2</v>
      </c>
      <c r="U23" s="80">
        <f>IFERROR(T23/(Q23),"-")</f>
        <v>0.28571428571429</v>
      </c>
      <c r="V23" s="81"/>
      <c r="W23" s="82">
        <v>5</v>
      </c>
      <c r="X23" s="80">
        <f>IF(Q23=0,"-",W23/Q23)</f>
        <v>0.71428571428571</v>
      </c>
      <c r="Y23" s="181">
        <v>116000</v>
      </c>
      <c r="Z23" s="182">
        <f>IFERROR(Y23/Q23,"-")</f>
        <v>16571.428571429</v>
      </c>
      <c r="AA23" s="182">
        <f>IFERROR(Y23/W23,"-")</f>
        <v>23200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0.14285714285714</v>
      </c>
      <c r="BH23" s="109">
        <v>1</v>
      </c>
      <c r="BI23" s="111">
        <f>IFERROR(BH23/BF23,"-")</f>
        <v>1</v>
      </c>
      <c r="BJ23" s="112">
        <v>3000</v>
      </c>
      <c r="BK23" s="113">
        <f>IFERROR(BJ23/BF23,"-")</f>
        <v>3000</v>
      </c>
      <c r="BL23" s="114">
        <v>1</v>
      </c>
      <c r="BM23" s="114"/>
      <c r="BN23" s="114"/>
      <c r="BO23" s="116">
        <v>2</v>
      </c>
      <c r="BP23" s="117">
        <f>IF(Q23=0,"",IF(BO23=0,"",(BO23/Q23)))</f>
        <v>0.28571428571429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0.28571428571429</v>
      </c>
      <c r="BZ23" s="125">
        <v>2</v>
      </c>
      <c r="CA23" s="126">
        <f>IFERROR(BZ23/BX23,"-")</f>
        <v>1</v>
      </c>
      <c r="CB23" s="127">
        <v>47000</v>
      </c>
      <c r="CC23" s="128">
        <f>IFERROR(CB23/BX23,"-")</f>
        <v>23500</v>
      </c>
      <c r="CD23" s="129"/>
      <c r="CE23" s="129">
        <v>1</v>
      </c>
      <c r="CF23" s="129">
        <v>1</v>
      </c>
      <c r="CG23" s="130">
        <v>2</v>
      </c>
      <c r="CH23" s="131">
        <f>IF(Q23=0,"",IF(CG23=0,"",(CG23/Q23)))</f>
        <v>0.28571428571429</v>
      </c>
      <c r="CI23" s="132">
        <v>2</v>
      </c>
      <c r="CJ23" s="133">
        <f>IFERROR(CI23/CG23,"-")</f>
        <v>1</v>
      </c>
      <c r="CK23" s="134">
        <v>66000</v>
      </c>
      <c r="CL23" s="135">
        <f>IFERROR(CK23/CG23,"-")</f>
        <v>33000</v>
      </c>
      <c r="CM23" s="136"/>
      <c r="CN23" s="136">
        <v>1</v>
      </c>
      <c r="CO23" s="136">
        <v>1</v>
      </c>
      <c r="CP23" s="137">
        <v>5</v>
      </c>
      <c r="CQ23" s="138">
        <v>116000</v>
      </c>
      <c r="CR23" s="138">
        <v>61000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</v>
      </c>
      <c r="B24" s="184" t="s">
        <v>107</v>
      </c>
      <c r="C24" s="184" t="s">
        <v>58</v>
      </c>
      <c r="D24" s="184"/>
      <c r="E24" s="184" t="s">
        <v>59</v>
      </c>
      <c r="F24" s="184" t="s">
        <v>102</v>
      </c>
      <c r="G24" s="184" t="s">
        <v>103</v>
      </c>
      <c r="H24" s="87" t="s">
        <v>108</v>
      </c>
      <c r="I24" s="87" t="s">
        <v>105</v>
      </c>
      <c r="J24" s="87" t="s">
        <v>109</v>
      </c>
      <c r="K24" s="176">
        <v>150000</v>
      </c>
      <c r="L24" s="79">
        <v>15</v>
      </c>
      <c r="M24" s="79">
        <v>0</v>
      </c>
      <c r="N24" s="79">
        <v>56</v>
      </c>
      <c r="O24" s="88">
        <v>5</v>
      </c>
      <c r="P24" s="89">
        <v>0</v>
      </c>
      <c r="Q24" s="90">
        <f>O24+P24</f>
        <v>5</v>
      </c>
      <c r="R24" s="80">
        <f>IFERROR(Q24/N24,"-")</f>
        <v>0.089285714285714</v>
      </c>
      <c r="S24" s="79">
        <v>0</v>
      </c>
      <c r="T24" s="79">
        <v>2</v>
      </c>
      <c r="U24" s="80">
        <f>IFERROR(T24/(Q24),"-")</f>
        <v>0.4</v>
      </c>
      <c r="V24" s="81">
        <f>IFERROR(K24/SUM(Q24:Q25),"-")</f>
        <v>10000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-120000</v>
      </c>
      <c r="AC24" s="83">
        <f>SUM(Y24:Y25)/SUM(K24:K25)</f>
        <v>0.2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0.4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0.4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110</v>
      </c>
      <c r="C25" s="184" t="s">
        <v>58</v>
      </c>
      <c r="D25" s="184"/>
      <c r="E25" s="184" t="s">
        <v>59</v>
      </c>
      <c r="F25" s="184" t="s">
        <v>102</v>
      </c>
      <c r="G25" s="184" t="s">
        <v>65</v>
      </c>
      <c r="H25" s="87"/>
      <c r="I25" s="87"/>
      <c r="J25" s="87"/>
      <c r="K25" s="176"/>
      <c r="L25" s="79">
        <v>79</v>
      </c>
      <c r="M25" s="79">
        <v>30</v>
      </c>
      <c r="N25" s="79">
        <v>14</v>
      </c>
      <c r="O25" s="88">
        <v>10</v>
      </c>
      <c r="P25" s="89">
        <v>0</v>
      </c>
      <c r="Q25" s="90">
        <f>O25+P25</f>
        <v>10</v>
      </c>
      <c r="R25" s="80">
        <f>IFERROR(Q25/N25,"-")</f>
        <v>0.71428571428571</v>
      </c>
      <c r="S25" s="79">
        <v>1</v>
      </c>
      <c r="T25" s="79">
        <v>2</v>
      </c>
      <c r="U25" s="80">
        <f>IFERROR(T25/(Q25),"-")</f>
        <v>0.2</v>
      </c>
      <c r="V25" s="81"/>
      <c r="W25" s="82">
        <v>3</v>
      </c>
      <c r="X25" s="80">
        <f>IF(Q25=0,"-",W25/Q25)</f>
        <v>0.3</v>
      </c>
      <c r="Y25" s="181">
        <v>30000</v>
      </c>
      <c r="Z25" s="182">
        <f>IFERROR(Y25/Q25,"-")</f>
        <v>3000</v>
      </c>
      <c r="AA25" s="182">
        <f>IFERROR(Y25/W25,"-")</f>
        <v>10000</v>
      </c>
      <c r="AB25" s="176"/>
      <c r="AC25" s="83"/>
      <c r="AD25" s="77"/>
      <c r="AE25" s="91">
        <v>1</v>
      </c>
      <c r="AF25" s="92">
        <f>IF(Q25=0,"",IF(AE25=0,"",(AE25/Q25)))</f>
        <v>0.1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4</v>
      </c>
      <c r="BP25" s="117">
        <f>IF(Q25=0,"",IF(BO25=0,"",(BO25/Q25)))</f>
        <v>0.4</v>
      </c>
      <c r="BQ25" s="118">
        <v>1</v>
      </c>
      <c r="BR25" s="119">
        <f>IFERROR(BQ25/BO25,"-")</f>
        <v>0.25</v>
      </c>
      <c r="BS25" s="120">
        <v>2000</v>
      </c>
      <c r="BT25" s="121">
        <f>IFERROR(BS25/BO25,"-")</f>
        <v>500</v>
      </c>
      <c r="BU25" s="122">
        <v>1</v>
      </c>
      <c r="BV25" s="122"/>
      <c r="BW25" s="122"/>
      <c r="BX25" s="123">
        <v>3</v>
      </c>
      <c r="BY25" s="124">
        <f>IF(Q25=0,"",IF(BX25=0,"",(BX25/Q25)))</f>
        <v>0.3</v>
      </c>
      <c r="BZ25" s="125">
        <v>1</v>
      </c>
      <c r="CA25" s="126">
        <f>IFERROR(BZ25/BX25,"-")</f>
        <v>0.33333333333333</v>
      </c>
      <c r="CB25" s="127">
        <v>18000</v>
      </c>
      <c r="CC25" s="128">
        <f>IFERROR(CB25/BX25,"-")</f>
        <v>6000</v>
      </c>
      <c r="CD25" s="129"/>
      <c r="CE25" s="129"/>
      <c r="CF25" s="129">
        <v>1</v>
      </c>
      <c r="CG25" s="130">
        <v>2</v>
      </c>
      <c r="CH25" s="131">
        <f>IF(Q25=0,"",IF(CG25=0,"",(CG25/Q25)))</f>
        <v>0.2</v>
      </c>
      <c r="CI25" s="132">
        <v>1</v>
      </c>
      <c r="CJ25" s="133">
        <f>IFERROR(CI25/CG25,"-")</f>
        <v>0.5</v>
      </c>
      <c r="CK25" s="134">
        <v>10000</v>
      </c>
      <c r="CL25" s="135">
        <f>IFERROR(CK25/CG25,"-")</f>
        <v>5000</v>
      </c>
      <c r="CM25" s="136"/>
      <c r="CN25" s="136">
        <v>1</v>
      </c>
      <c r="CO25" s="136"/>
      <c r="CP25" s="137">
        <v>3</v>
      </c>
      <c r="CQ25" s="138">
        <v>30000</v>
      </c>
      <c r="CR25" s="138">
        <v>18000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0.13333333333333</v>
      </c>
      <c r="B26" s="184" t="s">
        <v>111</v>
      </c>
      <c r="C26" s="184" t="s">
        <v>58</v>
      </c>
      <c r="D26" s="184"/>
      <c r="E26" s="184" t="s">
        <v>59</v>
      </c>
      <c r="F26" s="184" t="s">
        <v>102</v>
      </c>
      <c r="G26" s="184" t="s">
        <v>61</v>
      </c>
      <c r="H26" s="87" t="s">
        <v>112</v>
      </c>
      <c r="I26" s="87" t="s">
        <v>113</v>
      </c>
      <c r="J26" s="186" t="s">
        <v>114</v>
      </c>
      <c r="K26" s="176">
        <v>120000</v>
      </c>
      <c r="L26" s="79">
        <v>12</v>
      </c>
      <c r="M26" s="79">
        <v>0</v>
      </c>
      <c r="N26" s="79">
        <v>68</v>
      </c>
      <c r="O26" s="88">
        <v>5</v>
      </c>
      <c r="P26" s="89">
        <v>0</v>
      </c>
      <c r="Q26" s="90">
        <f>O26+P26</f>
        <v>5</v>
      </c>
      <c r="R26" s="80">
        <f>IFERROR(Q26/N26,"-")</f>
        <v>0.073529411764706</v>
      </c>
      <c r="S26" s="79">
        <v>0</v>
      </c>
      <c r="T26" s="79">
        <v>2</v>
      </c>
      <c r="U26" s="80">
        <f>IFERROR(T26/(Q26),"-")</f>
        <v>0.4</v>
      </c>
      <c r="V26" s="81">
        <f>IFERROR(K26/SUM(Q26:Q27),"-")</f>
        <v>15000</v>
      </c>
      <c r="W26" s="82">
        <v>1</v>
      </c>
      <c r="X26" s="80">
        <f>IF(Q26=0,"-",W26/Q26)</f>
        <v>0.2</v>
      </c>
      <c r="Y26" s="181">
        <v>16000</v>
      </c>
      <c r="Z26" s="182">
        <f>IFERROR(Y26/Q26,"-")</f>
        <v>3200</v>
      </c>
      <c r="AA26" s="182">
        <f>IFERROR(Y26/W26,"-")</f>
        <v>16000</v>
      </c>
      <c r="AB26" s="176">
        <f>SUM(Y26:Y27)-SUM(K26:K27)</f>
        <v>-104000</v>
      </c>
      <c r="AC26" s="83">
        <f>SUM(Y26:Y27)/SUM(K26:K27)</f>
        <v>0.13333333333333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0.4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0.4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0.2</v>
      </c>
      <c r="CI26" s="132">
        <v>1</v>
      </c>
      <c r="CJ26" s="133">
        <f>IFERROR(CI26/CG26,"-")</f>
        <v>1</v>
      </c>
      <c r="CK26" s="134">
        <v>16000</v>
      </c>
      <c r="CL26" s="135">
        <f>IFERROR(CK26/CG26,"-")</f>
        <v>16000</v>
      </c>
      <c r="CM26" s="136"/>
      <c r="CN26" s="136"/>
      <c r="CO26" s="136">
        <v>1</v>
      </c>
      <c r="CP26" s="137">
        <v>1</v>
      </c>
      <c r="CQ26" s="138">
        <v>16000</v>
      </c>
      <c r="CR26" s="138">
        <v>16000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115</v>
      </c>
      <c r="C27" s="184" t="s">
        <v>58</v>
      </c>
      <c r="D27" s="184"/>
      <c r="E27" s="184" t="s">
        <v>59</v>
      </c>
      <c r="F27" s="184" t="s">
        <v>102</v>
      </c>
      <c r="G27" s="184" t="s">
        <v>65</v>
      </c>
      <c r="H27" s="87"/>
      <c r="I27" s="87"/>
      <c r="J27" s="87"/>
      <c r="K27" s="176"/>
      <c r="L27" s="79">
        <v>30</v>
      </c>
      <c r="M27" s="79">
        <v>18</v>
      </c>
      <c r="N27" s="79">
        <v>19</v>
      </c>
      <c r="O27" s="88">
        <v>3</v>
      </c>
      <c r="P27" s="89">
        <v>0</v>
      </c>
      <c r="Q27" s="90">
        <f>O27+P27</f>
        <v>3</v>
      </c>
      <c r="R27" s="80">
        <f>IFERROR(Q27/N27,"-")</f>
        <v>0.15789473684211</v>
      </c>
      <c r="S27" s="79">
        <v>0</v>
      </c>
      <c r="T27" s="79">
        <v>2</v>
      </c>
      <c r="U27" s="80">
        <f>IFERROR(T27/(Q27),"-")</f>
        <v>0.66666666666667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0.33333333333333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>
        <v>1</v>
      </c>
      <c r="CH27" s="131">
        <f>IF(Q27=0,"",IF(CG27=0,"",(CG27/Q27)))</f>
        <v>0.33333333333333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1.05</v>
      </c>
      <c r="B28" s="184" t="s">
        <v>116</v>
      </c>
      <c r="C28" s="184" t="s">
        <v>58</v>
      </c>
      <c r="D28" s="184"/>
      <c r="E28" s="184" t="s">
        <v>67</v>
      </c>
      <c r="F28" s="184" t="s">
        <v>68</v>
      </c>
      <c r="G28" s="184" t="s">
        <v>61</v>
      </c>
      <c r="H28" s="87" t="s">
        <v>112</v>
      </c>
      <c r="I28" s="87" t="s">
        <v>113</v>
      </c>
      <c r="J28" s="186" t="s">
        <v>117</v>
      </c>
      <c r="K28" s="176">
        <v>120000</v>
      </c>
      <c r="L28" s="79">
        <v>19</v>
      </c>
      <c r="M28" s="79">
        <v>0</v>
      </c>
      <c r="N28" s="79">
        <v>89</v>
      </c>
      <c r="O28" s="88">
        <v>5</v>
      </c>
      <c r="P28" s="89">
        <v>0</v>
      </c>
      <c r="Q28" s="90">
        <f>O28+P28</f>
        <v>5</v>
      </c>
      <c r="R28" s="80">
        <f>IFERROR(Q28/N28,"-")</f>
        <v>0.056179775280899</v>
      </c>
      <c r="S28" s="79">
        <v>1</v>
      </c>
      <c r="T28" s="79">
        <v>1</v>
      </c>
      <c r="U28" s="80">
        <f>IFERROR(T28/(Q28),"-")</f>
        <v>0.2</v>
      </c>
      <c r="V28" s="81">
        <f>IFERROR(K28/SUM(Q28:Q29),"-")</f>
        <v>17142.857142857</v>
      </c>
      <c r="W28" s="82">
        <v>1</v>
      </c>
      <c r="X28" s="80">
        <f>IF(Q28=0,"-",W28/Q28)</f>
        <v>0.2</v>
      </c>
      <c r="Y28" s="181">
        <v>126000</v>
      </c>
      <c r="Z28" s="182">
        <f>IFERROR(Y28/Q28,"-")</f>
        <v>25200</v>
      </c>
      <c r="AA28" s="182">
        <f>IFERROR(Y28/W28,"-")</f>
        <v>126000</v>
      </c>
      <c r="AB28" s="176">
        <f>SUM(Y28:Y29)-SUM(K28:K29)</f>
        <v>6000</v>
      </c>
      <c r="AC28" s="83">
        <f>SUM(Y28:Y29)/SUM(K28:K29)</f>
        <v>1.05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0.2</v>
      </c>
      <c r="AP28" s="97">
        <v>1</v>
      </c>
      <c r="AQ28" s="99">
        <f>IFERROR(AP28/AN28,"-")</f>
        <v>1</v>
      </c>
      <c r="AR28" s="100">
        <v>126000</v>
      </c>
      <c r="AS28" s="101">
        <f>IFERROR(AR28/AN28,"-")</f>
        <v>126000</v>
      </c>
      <c r="AT28" s="102"/>
      <c r="AU28" s="102"/>
      <c r="AV28" s="102">
        <v>1</v>
      </c>
      <c r="AW28" s="103">
        <v>1</v>
      </c>
      <c r="AX28" s="104">
        <f>IF(Q28=0,"",IF(AW28=0,"",(AW28/Q28)))</f>
        <v>0.2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2</v>
      </c>
      <c r="BP28" s="117">
        <f>IF(Q28=0,"",IF(BO28=0,"",(BO28/Q28)))</f>
        <v>0.4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126000</v>
      </c>
      <c r="CR28" s="138">
        <v>126000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/>
      <c r="B29" s="184" t="s">
        <v>118</v>
      </c>
      <c r="C29" s="184" t="s">
        <v>58</v>
      </c>
      <c r="D29" s="184"/>
      <c r="E29" s="184" t="s">
        <v>67</v>
      </c>
      <c r="F29" s="184" t="s">
        <v>68</v>
      </c>
      <c r="G29" s="184" t="s">
        <v>65</v>
      </c>
      <c r="H29" s="87"/>
      <c r="I29" s="87"/>
      <c r="J29" s="87"/>
      <c r="K29" s="176"/>
      <c r="L29" s="79">
        <v>54</v>
      </c>
      <c r="M29" s="79">
        <v>19</v>
      </c>
      <c r="N29" s="79">
        <v>4</v>
      </c>
      <c r="O29" s="88">
        <v>2</v>
      </c>
      <c r="P29" s="89">
        <v>0</v>
      </c>
      <c r="Q29" s="90">
        <f>O29+P29</f>
        <v>2</v>
      </c>
      <c r="R29" s="80">
        <f>IFERROR(Q29/N29,"-")</f>
        <v>0.5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>
        <v>1</v>
      </c>
      <c r="CH29" s="131">
        <f>IF(Q29=0,"",IF(CG29=0,"",(CG29/Q29)))</f>
        <v>0.5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0.1</v>
      </c>
      <c r="B30" s="184" t="s">
        <v>119</v>
      </c>
      <c r="C30" s="184" t="s">
        <v>58</v>
      </c>
      <c r="D30" s="184"/>
      <c r="E30" s="184" t="s">
        <v>120</v>
      </c>
      <c r="F30" s="184" t="s">
        <v>121</v>
      </c>
      <c r="G30" s="184" t="s">
        <v>122</v>
      </c>
      <c r="H30" s="87" t="s">
        <v>123</v>
      </c>
      <c r="I30" s="87" t="s">
        <v>124</v>
      </c>
      <c r="J30" s="87" t="s">
        <v>125</v>
      </c>
      <c r="K30" s="176">
        <v>50000</v>
      </c>
      <c r="L30" s="79">
        <v>8</v>
      </c>
      <c r="M30" s="79">
        <v>0</v>
      </c>
      <c r="N30" s="79">
        <v>35</v>
      </c>
      <c r="O30" s="88">
        <v>3</v>
      </c>
      <c r="P30" s="89">
        <v>0</v>
      </c>
      <c r="Q30" s="90">
        <f>O30+P30</f>
        <v>3</v>
      </c>
      <c r="R30" s="80">
        <f>IFERROR(Q30/N30,"-")</f>
        <v>0.085714285714286</v>
      </c>
      <c r="S30" s="79">
        <v>0</v>
      </c>
      <c r="T30" s="79">
        <v>0</v>
      </c>
      <c r="U30" s="80">
        <f>IFERROR(T30/(Q30),"-")</f>
        <v>0</v>
      </c>
      <c r="V30" s="81">
        <f>IFERROR(K30/SUM(Q30:Q31),"-")</f>
        <v>12500</v>
      </c>
      <c r="W30" s="82">
        <v>1</v>
      </c>
      <c r="X30" s="80">
        <f>IF(Q30=0,"-",W30/Q30)</f>
        <v>0.33333333333333</v>
      </c>
      <c r="Y30" s="181">
        <v>5000</v>
      </c>
      <c r="Z30" s="182">
        <f>IFERROR(Y30/Q30,"-")</f>
        <v>1666.6666666667</v>
      </c>
      <c r="AA30" s="182">
        <f>IFERROR(Y30/W30,"-")</f>
        <v>5000</v>
      </c>
      <c r="AB30" s="176">
        <f>SUM(Y30:Y31)-SUM(K30:K31)</f>
        <v>-45000</v>
      </c>
      <c r="AC30" s="83">
        <f>SUM(Y30:Y31)/SUM(K30:K31)</f>
        <v>0.1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0.33333333333333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0.33333333333333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0.33333333333333</v>
      </c>
      <c r="CI30" s="132">
        <v>1</v>
      </c>
      <c r="CJ30" s="133">
        <f>IFERROR(CI30/CG30,"-")</f>
        <v>1</v>
      </c>
      <c r="CK30" s="134">
        <v>5000</v>
      </c>
      <c r="CL30" s="135">
        <f>IFERROR(CK30/CG30,"-")</f>
        <v>5000</v>
      </c>
      <c r="CM30" s="136">
        <v>1</v>
      </c>
      <c r="CN30" s="136"/>
      <c r="CO30" s="136"/>
      <c r="CP30" s="137">
        <v>1</v>
      </c>
      <c r="CQ30" s="138">
        <v>5000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120</v>
      </c>
      <c r="F31" s="184" t="s">
        <v>121</v>
      </c>
      <c r="G31" s="184" t="s">
        <v>65</v>
      </c>
      <c r="H31" s="87"/>
      <c r="I31" s="87"/>
      <c r="J31" s="87"/>
      <c r="K31" s="176"/>
      <c r="L31" s="79">
        <v>8</v>
      </c>
      <c r="M31" s="79">
        <v>6</v>
      </c>
      <c r="N31" s="79">
        <v>0</v>
      </c>
      <c r="O31" s="88">
        <v>1</v>
      </c>
      <c r="P31" s="89">
        <v>0</v>
      </c>
      <c r="Q31" s="90">
        <f>O31+P31</f>
        <v>1</v>
      </c>
      <c r="R31" s="80" t="str">
        <f>IFERROR(Q31/N31,"-")</f>
        <v>-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1</v>
      </c>
      <c r="BP31" s="117">
        <f>IF(Q31=0,"",IF(BO31=0,"",(BO31/Q31)))</f>
        <v>1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 t="str">
        <f>AC32</f>
        <v>0</v>
      </c>
      <c r="B32" s="184" t="s">
        <v>127</v>
      </c>
      <c r="C32" s="184" t="s">
        <v>58</v>
      </c>
      <c r="D32" s="184"/>
      <c r="E32" s="184"/>
      <c r="F32" s="184"/>
      <c r="G32" s="184" t="s">
        <v>61</v>
      </c>
      <c r="H32" s="87" t="s">
        <v>128</v>
      </c>
      <c r="I32" s="87" t="s">
        <v>129</v>
      </c>
      <c r="J32" s="87" t="s">
        <v>130</v>
      </c>
      <c r="K32" s="176">
        <v>0</v>
      </c>
      <c r="L32" s="79">
        <v>0</v>
      </c>
      <c r="M32" s="79">
        <v>0</v>
      </c>
      <c r="N32" s="79">
        <v>5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 t="str">
        <f>IFERROR(K32/SUM(Q32:Q33),"-")</f>
        <v>-</v>
      </c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>
        <f>SUM(Y32:Y33)-SUM(K32:K33)</f>
        <v>0</v>
      </c>
      <c r="AC32" s="83" t="str">
        <f>SUM(Y32:Y33)/SUM(K32:K33)</f>
        <v>0</v>
      </c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131</v>
      </c>
      <c r="C33" s="184" t="s">
        <v>58</v>
      </c>
      <c r="D33" s="184"/>
      <c r="E33" s="184"/>
      <c r="F33" s="184"/>
      <c r="G33" s="184" t="s">
        <v>65</v>
      </c>
      <c r="H33" s="87"/>
      <c r="I33" s="87"/>
      <c r="J33" s="87"/>
      <c r="K33" s="176"/>
      <c r="L33" s="79">
        <v>1</v>
      </c>
      <c r="M33" s="79">
        <v>1</v>
      </c>
      <c r="N33" s="79">
        <v>0</v>
      </c>
      <c r="O33" s="88">
        <v>0</v>
      </c>
      <c r="P33" s="89">
        <v>0</v>
      </c>
      <c r="Q33" s="90">
        <f>O33+P33</f>
        <v>0</v>
      </c>
      <c r="R33" s="80" t="str">
        <f>IFERROR(Q33/N33,"-")</f>
        <v>-</v>
      </c>
      <c r="S33" s="79">
        <v>0</v>
      </c>
      <c r="T33" s="79">
        <v>0</v>
      </c>
      <c r="U33" s="80" t="str">
        <f>IFERROR(T33/(Q33),"-")</f>
        <v>-</v>
      </c>
      <c r="V33" s="81"/>
      <c r="W33" s="82">
        <v>0</v>
      </c>
      <c r="X33" s="80" t="str">
        <f>IF(Q33=0,"-",W33/Q33)</f>
        <v>-</v>
      </c>
      <c r="Y33" s="181">
        <v>0</v>
      </c>
      <c r="Z33" s="182" t="str">
        <f>IFERROR(Y33/Q33,"-")</f>
        <v>-</v>
      </c>
      <c r="AA33" s="182" t="str">
        <f>IFERROR(Y33/W33,"-")</f>
        <v>-</v>
      </c>
      <c r="AB33" s="176"/>
      <c r="AC33" s="83"/>
      <c r="AD33" s="77"/>
      <c r="AE33" s="91"/>
      <c r="AF33" s="92" t="str">
        <f>IF(Q33=0,"",IF(AE33=0,"",(AE33/Q33)))</f>
        <v/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 t="str">
        <f>IF(Q33=0,"",IF(AN33=0,"",(AN33/Q33)))</f>
        <v/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 t="str">
        <f>IF(Q33=0,"",IF(AW33=0,"",(AW33/Q33)))</f>
        <v/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 t="str">
        <f>IF(Q33=0,"",IF(BF33=0,"",(BF33/Q33)))</f>
        <v/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 t="str">
        <f>IF(Q33=0,"",IF(BO33=0,"",(BO33/Q33)))</f>
        <v/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 t="str">
        <f>IF(Q33=0,"",IF(BX33=0,"",(BX33/Q33)))</f>
        <v/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 t="str">
        <f>IF(Q33=0,"",IF(CG33=0,"",(CG33/Q33)))</f>
        <v/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30"/>
      <c r="B34" s="84"/>
      <c r="C34" s="84"/>
      <c r="D34" s="85"/>
      <c r="E34" s="85"/>
      <c r="F34" s="85"/>
      <c r="G34" s="86"/>
      <c r="H34" s="87"/>
      <c r="I34" s="87"/>
      <c r="J34" s="87"/>
      <c r="K34" s="177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7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3"/>
      <c r="K35" s="178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9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19">
        <f>AC36</f>
        <v>0.3208</v>
      </c>
      <c r="B36" s="39"/>
      <c r="C36" s="39"/>
      <c r="D36" s="39"/>
      <c r="E36" s="39"/>
      <c r="F36" s="39"/>
      <c r="G36" s="39"/>
      <c r="H36" s="40" t="s">
        <v>132</v>
      </c>
      <c r="I36" s="40"/>
      <c r="J36" s="40"/>
      <c r="K36" s="179">
        <f>SUM(K6:K35)</f>
        <v>1250000</v>
      </c>
      <c r="L36" s="41">
        <f>SUM(L6:L35)</f>
        <v>656</v>
      </c>
      <c r="M36" s="41">
        <f>SUM(M6:M35)</f>
        <v>210</v>
      </c>
      <c r="N36" s="41">
        <f>SUM(N6:N35)</f>
        <v>704</v>
      </c>
      <c r="O36" s="41">
        <f>SUM(O6:O35)</f>
        <v>88</v>
      </c>
      <c r="P36" s="41">
        <f>SUM(P6:P35)</f>
        <v>1</v>
      </c>
      <c r="Q36" s="41">
        <f>SUM(Q6:Q35)</f>
        <v>89</v>
      </c>
      <c r="R36" s="42">
        <f>IFERROR(Q36/N36,"-")</f>
        <v>0.12642045454545</v>
      </c>
      <c r="S36" s="76">
        <f>SUM(S6:S35)</f>
        <v>3</v>
      </c>
      <c r="T36" s="76">
        <f>SUM(T6:T35)</f>
        <v>30</v>
      </c>
      <c r="U36" s="42">
        <f>IFERROR(S36/Q36,"-")</f>
        <v>0.033707865168539</v>
      </c>
      <c r="V36" s="43">
        <f>IFERROR(K36/Q36,"-")</f>
        <v>14044.943820225</v>
      </c>
      <c r="W36" s="44">
        <f>SUM(W6:W35)</f>
        <v>23</v>
      </c>
      <c r="X36" s="42">
        <f>IFERROR(W36/Q36,"-")</f>
        <v>0.25842696629213</v>
      </c>
      <c r="Y36" s="179">
        <f>SUM(Y6:Y35)</f>
        <v>401000</v>
      </c>
      <c r="Z36" s="179">
        <f>IFERROR(Y36/Q36,"-")</f>
        <v>4505.6179775281</v>
      </c>
      <c r="AA36" s="179">
        <f>IFERROR(Y36/W36,"-")</f>
        <v>17434.782608696</v>
      </c>
      <c r="AB36" s="179">
        <f>Y36-K36</f>
        <v>-849000</v>
      </c>
      <c r="AC36" s="45">
        <f>Y36/K36</f>
        <v>0.3208</v>
      </c>
      <c r="AD36" s="58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9"/>
    <mergeCell ref="K14:K19"/>
    <mergeCell ref="V14:V19"/>
    <mergeCell ref="AB14:AB19"/>
    <mergeCell ref="AC14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133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134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2.0494959510588</v>
      </c>
      <c r="B6" s="184" t="s">
        <v>135</v>
      </c>
      <c r="C6" s="184" t="s">
        <v>136</v>
      </c>
      <c r="D6" s="184"/>
      <c r="E6" s="184"/>
      <c r="F6" s="87" t="s">
        <v>137</v>
      </c>
      <c r="G6" s="87" t="s">
        <v>138</v>
      </c>
      <c r="H6" s="176">
        <v>6972934</v>
      </c>
      <c r="I6" s="79">
        <v>6374</v>
      </c>
      <c r="J6" s="79">
        <v>0</v>
      </c>
      <c r="K6" s="79">
        <v>376270</v>
      </c>
      <c r="L6" s="90">
        <v>2394</v>
      </c>
      <c r="M6" s="80">
        <f>IFERROR(L6/K6,"-")</f>
        <v>0.0063624524942196</v>
      </c>
      <c r="N6" s="79">
        <v>96</v>
      </c>
      <c r="O6" s="79">
        <v>1032</v>
      </c>
      <c r="P6" s="80">
        <f>IFERROR(N6/(L6),"-")</f>
        <v>0.040100250626566</v>
      </c>
      <c r="Q6" s="81">
        <f>IFERROR(H6/SUM(L6:L6),"-")</f>
        <v>2912.6708437761</v>
      </c>
      <c r="R6" s="82">
        <v>319</v>
      </c>
      <c r="S6" s="80">
        <f>IF(L6=0,"-",R6/L6)</f>
        <v>0.13324979114453</v>
      </c>
      <c r="T6" s="181">
        <v>14291000</v>
      </c>
      <c r="U6" s="182">
        <f>IFERROR(T6/L6,"-")</f>
        <v>5969.507101086</v>
      </c>
      <c r="V6" s="182">
        <f>IFERROR(T6/R6,"-")</f>
        <v>44799.373040752</v>
      </c>
      <c r="W6" s="176">
        <f>SUM(T6:T6)-SUM(H6:H6)</f>
        <v>7318066</v>
      </c>
      <c r="X6" s="83">
        <f>SUM(T6:T6)/SUM(H6:H6)</f>
        <v>2.0494959510588</v>
      </c>
      <c r="Y6" s="77"/>
      <c r="Z6" s="91">
        <v>1</v>
      </c>
      <c r="AA6" s="92">
        <f>IF(L6=0,"",IF(Z6=0,"",(Z6/L6)))</f>
        <v>0.00041771094402673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1</v>
      </c>
      <c r="AJ6" s="98">
        <f>IF(L6=0,"",IF(AI6=0,"",(AI6/L6)))</f>
        <v>0.00041771094402673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7</v>
      </c>
      <c r="AS6" s="104">
        <f>IF(L6=0,"",IF(AR6=0,"",(AR6/L6)))</f>
        <v>0.0029239766081871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107</v>
      </c>
      <c r="BB6" s="110">
        <f>IF(L6=0,"",IF(BA6=0,"",(BA6/L6)))</f>
        <v>0.04469507101086</v>
      </c>
      <c r="BC6" s="109">
        <v>8</v>
      </c>
      <c r="BD6" s="111">
        <f>IFERROR(BC6/BA6,"-")</f>
        <v>0.074766355140187</v>
      </c>
      <c r="BE6" s="112">
        <v>532000</v>
      </c>
      <c r="BF6" s="113">
        <f>IFERROR(BE6/BA6,"-")</f>
        <v>4971.9626168224</v>
      </c>
      <c r="BG6" s="114">
        <v>4</v>
      </c>
      <c r="BH6" s="114"/>
      <c r="BI6" s="114">
        <v>4</v>
      </c>
      <c r="BJ6" s="116">
        <v>1448</v>
      </c>
      <c r="BK6" s="117">
        <f>IF(L6=0,"",IF(BJ6=0,"",(BJ6/L6)))</f>
        <v>0.60484544695071</v>
      </c>
      <c r="BL6" s="118">
        <v>150</v>
      </c>
      <c r="BM6" s="119">
        <f>IFERROR(BL6/BJ6,"-")</f>
        <v>0.10359116022099</v>
      </c>
      <c r="BN6" s="120">
        <v>6355000</v>
      </c>
      <c r="BO6" s="121">
        <f>IFERROR(BN6/BJ6,"-")</f>
        <v>4388.8121546961</v>
      </c>
      <c r="BP6" s="122">
        <v>74</v>
      </c>
      <c r="BQ6" s="122">
        <v>23</v>
      </c>
      <c r="BR6" s="122">
        <v>53</v>
      </c>
      <c r="BS6" s="123">
        <v>706</v>
      </c>
      <c r="BT6" s="124">
        <f>IF(L6=0,"",IF(BS6=0,"",(BS6/L6)))</f>
        <v>0.29490392648287</v>
      </c>
      <c r="BU6" s="125">
        <v>126</v>
      </c>
      <c r="BV6" s="126">
        <f>IFERROR(BU6/BS6,"-")</f>
        <v>0.17847025495751</v>
      </c>
      <c r="BW6" s="127">
        <v>4228000</v>
      </c>
      <c r="BX6" s="128">
        <f>IFERROR(BW6/BS6,"-")</f>
        <v>5988.6685552408</v>
      </c>
      <c r="BY6" s="129">
        <v>48</v>
      </c>
      <c r="BZ6" s="129">
        <v>19</v>
      </c>
      <c r="CA6" s="129">
        <v>59</v>
      </c>
      <c r="CB6" s="130">
        <v>124</v>
      </c>
      <c r="CC6" s="131">
        <f>IF(L6=0,"",IF(CB6=0,"",(CB6/L6)))</f>
        <v>0.051796157059315</v>
      </c>
      <c r="CD6" s="132">
        <v>35</v>
      </c>
      <c r="CE6" s="133">
        <f>IFERROR(CD6/CB6,"-")</f>
        <v>0.28225806451613</v>
      </c>
      <c r="CF6" s="134">
        <v>3176000</v>
      </c>
      <c r="CG6" s="135">
        <f>IFERROR(CF6/CB6,"-")</f>
        <v>25612.903225806</v>
      </c>
      <c r="CH6" s="136">
        <v>10</v>
      </c>
      <c r="CI6" s="136">
        <v>6</v>
      </c>
      <c r="CJ6" s="136">
        <v>19</v>
      </c>
      <c r="CK6" s="137">
        <v>319</v>
      </c>
      <c r="CL6" s="138">
        <v>14291000</v>
      </c>
      <c r="CM6" s="138">
        <v>1075000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139</v>
      </c>
      <c r="G9" s="40"/>
      <c r="H9" s="179"/>
      <c r="I9" s="41">
        <f>SUM(I6:I8)</f>
        <v>6374</v>
      </c>
      <c r="J9" s="41">
        <f>SUM(J6:J8)</f>
        <v>0</v>
      </c>
      <c r="K9" s="41">
        <f>SUM(K6:K8)</f>
        <v>376270</v>
      </c>
      <c r="L9" s="41">
        <f>SUM(L6:L8)</f>
        <v>2394</v>
      </c>
      <c r="M9" s="42">
        <f>IFERROR(L9/K9,"-")</f>
        <v>0.0063624524942196</v>
      </c>
      <c r="N9" s="76">
        <f>SUM(N6:N8)</f>
        <v>96</v>
      </c>
      <c r="O9" s="76">
        <f>SUM(O6:O8)</f>
        <v>1032</v>
      </c>
      <c r="P9" s="42">
        <f>IFERROR(N9/L9,"-")</f>
        <v>0.040100250626566</v>
      </c>
      <c r="Q9" s="43">
        <f>IFERROR(H9/L9,"-")</f>
        <v>0</v>
      </c>
      <c r="R9" s="44">
        <f>SUM(R6:R8)</f>
        <v>319</v>
      </c>
      <c r="S9" s="42">
        <f>IFERROR(R9/L9,"-")</f>
        <v>0.13324979114453</v>
      </c>
      <c r="T9" s="179">
        <f>SUM(T6:T8)</f>
        <v>14291000</v>
      </c>
      <c r="U9" s="179">
        <f>IFERROR(T9/L9,"-")</f>
        <v>5969.507101086</v>
      </c>
      <c r="V9" s="179">
        <f>IFERROR(T9/R9,"-")</f>
        <v>44799.373040752</v>
      </c>
      <c r="W9" s="179">
        <f>T9-H9</f>
        <v>14291000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