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<sst xmlns="http://schemas.openxmlformats.org/spreadsheetml/2006/main" uniqueCount="131">
  <si>
    <t>06月</t>
  </si>
  <si>
    <t>わくドキ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</si>
  <si>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</si>
  <si>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</si>
  <si>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</si>
  <si>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</si>
  <si>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</si>
  <si>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</si>
  <si>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</si>
  <si>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</si>
  <si>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</si>
  <si>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</si>
  <si>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</si>
  <si>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</si>
  <si>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</si>
  <si>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</si>
  <si>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</si>
  <si>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</si>
  <si>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</si>
  <si>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</si>
  <si>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</si>
  <si>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</si>
  <si>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</si>
  <si>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</si>
  <si>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</si>
  <si>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</si>
  <si>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</si>
  <si>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</si>
  <si>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</si>
  <si>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</si>
  <si>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</si>
  <si>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</si>
  <si>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</si>
  <si>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</si>
  <si>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</si>
  <si>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</si>
  <si>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</si>
  <si>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</si>
  <si>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</si>
  <si>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</si>
  <si>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</si>
  <si>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</si>
  <si>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</si>
  <si>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</si>
  <si>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</si>
  <si>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</si>
  <si>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</si>
  <si>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</si>
  <si>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</si>
  <si>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</si>
  <si>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</si>
  <si>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</si>
  <si>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</si>
  <si>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</si>
  <si>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</si>
  <si>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</si>
  <si>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</si>
  <si>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np3103</t>
  </si>
  <si>
    <t>インターカラー</t>
  </si>
  <si>
    <t>①求人風（緒方泰子）</t>
  </si>
  <si>
    <t>①中年の男女が出会える昭和世代専門の出会い場</t>
  </si>
  <si>
    <t>lp03_a</t>
  </si>
  <si>
    <t>スポニチ関東</t>
  </si>
  <si>
    <t>半2段つかみ20段保証</t>
  </si>
  <si>
    <t>20段保証</t>
  </si>
  <si>
    <t>np3104</t>
  </si>
  <si>
    <t>空電</t>
  </si>
  <si>
    <t>np3105</t>
  </si>
  <si>
    <t>②旧デイリー風（赤い服女性）</t>
  </si>
  <si>
    <t>②もう50代の熟女だけど</t>
  </si>
  <si>
    <t>np3106</t>
  </si>
  <si>
    <t>np3107</t>
  </si>
  <si>
    <t>③大正版（緒方泰子）</t>
  </si>
  <si>
    <t>③50〜70代男性限定熟女好きな男性募集中</t>
  </si>
  <si>
    <t>np3108</t>
  </si>
  <si>
    <t>np3109</t>
  </si>
  <si>
    <t>④再婚&amp;理解者版（赤い服女性）</t>
  </si>
  <si>
    <t>④再婚&amp;理解者</t>
  </si>
  <si>
    <t>np3110</t>
  </si>
  <si>
    <t>np3111</t>
  </si>
  <si>
    <t>デリヘル版2（緒方泰子）</t>
  </si>
  <si>
    <t>70歳までの出会いお手伝い</t>
  </si>
  <si>
    <t>全5段</t>
  </si>
  <si>
    <t>6月04日(土)</t>
  </si>
  <si>
    <t>np3112</t>
  </si>
  <si>
    <t>np3113</t>
  </si>
  <si>
    <t>スポニチ関西</t>
  </si>
  <si>
    <t>np3114</t>
  </si>
  <si>
    <t>np3115</t>
  </si>
  <si>
    <t>デリヘル版（緒方泰子）</t>
  </si>
  <si>
    <t>中年の男女が出会える昭和世代専門の出会い場</t>
  </si>
  <si>
    <t>lp03_l</t>
  </si>
  <si>
    <t>サンスポ関東</t>
  </si>
  <si>
    <t>1C終面全5段</t>
  </si>
  <si>
    <t>6月12日(日)</t>
  </si>
  <si>
    <t>np3116</t>
  </si>
  <si>
    <t>np3117</t>
  </si>
  <si>
    <t>サンスポ関西</t>
  </si>
  <si>
    <t>np3118</t>
  </si>
  <si>
    <t>np3119</t>
  </si>
  <si>
    <t>デイリースポーツ関西</t>
  </si>
  <si>
    <t>4C終面全5段</t>
  </si>
  <si>
    <t>6月17日(金)</t>
  </si>
  <si>
    <t>np3120</t>
  </si>
  <si>
    <t>np3121</t>
  </si>
  <si>
    <t>コンパニオン版（赤い服女性）</t>
  </si>
  <si>
    <t>食事の後にお持ち帰りしたぜ</t>
  </si>
  <si>
    <t>6月24日(金)</t>
  </si>
  <si>
    <t>np3122</t>
  </si>
  <si>
    <t>np3123</t>
  </si>
  <si>
    <t>九スポ</t>
  </si>
  <si>
    <t>記事枠</t>
  </si>
  <si>
    <t>6月26日(日)</t>
  </si>
  <si>
    <t>np3124</t>
  </si>
  <si>
    <t>新聞 TOTAL</t>
  </si>
  <si>
    <t>●雑誌 広告</t>
  </si>
  <si>
    <t>zw215</t>
  </si>
  <si>
    <t>ぶんか社</t>
  </si>
  <si>
    <t>黄色黒版（緒方泰子）</t>
  </si>
  <si>
    <t>前代未聞出会いっぱなし</t>
  </si>
  <si>
    <t>EX MAX</t>
  </si>
  <si>
    <t>表4</t>
  </si>
  <si>
    <t>zw216</t>
  </si>
  <si>
    <t>雑誌 TOTAL</t>
  </si>
  <si>
    <t>●リスティング 広告</t>
  </si>
  <si>
    <t>UA</t>
  </si>
  <si>
    <t>a_ydn</t>
  </si>
  <si>
    <t>ADIT</t>
  </si>
  <si>
    <t>YDN（ディスプレイ広告）</t>
  </si>
  <si>
    <t>6/1～6/30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</si>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</sst>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1.2935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400000</v>
      </c>
      <c r="L6" s="79">
        <v>13</v>
      </c>
      <c r="M6" s="79">
        <v>0</v>
      </c>
      <c r="N6" s="79">
        <v>77</v>
      </c>
      <c r="O6" s="88">
        <v>5</v>
      </c>
      <c r="P6" s="89">
        <v>0</v>
      </c>
      <c r="Q6" s="90">
        <f>O6+P6</f>
        <v>5</v>
      </c>
      <c r="R6" s="80">
        <f>IFERROR(Q6/N6,"-")</f>
        <v>0.064935064935065</v>
      </c>
      <c r="S6" s="79">
        <v>0</v>
      </c>
      <c r="T6" s="79">
        <v>3</v>
      </c>
      <c r="U6" s="80">
        <f>IFERROR(T6/(Q6),"-")</f>
        <v>0.6</v>
      </c>
      <c r="V6" s="81">
        <f>IFERROR(K6/SUM(Q6:Q13),"-")</f>
        <v>7407.4074074074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SUM(Y6:Y13)-SUM(K6:K13)</f>
        <v>117400</v>
      </c>
      <c r="AC6" s="83">
        <f>SUM(Y6:Y13)/SUM(K6:K13)</f>
        <v>1.2935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0.2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0.2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2</v>
      </c>
      <c r="BP6" s="117">
        <f>IF(Q6=0,"",IF(BO6=0,"",(BO6/Q6)))</f>
        <v>0.4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0.2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107</v>
      </c>
      <c r="M7" s="79">
        <v>30</v>
      </c>
      <c r="N7" s="79">
        <v>16</v>
      </c>
      <c r="O7" s="88">
        <v>6</v>
      </c>
      <c r="P7" s="89">
        <v>0</v>
      </c>
      <c r="Q7" s="90">
        <f>O7+P7</f>
        <v>6</v>
      </c>
      <c r="R7" s="80">
        <f>IFERROR(Q7/N7,"-")</f>
        <v>0.375</v>
      </c>
      <c r="S7" s="79">
        <v>0</v>
      </c>
      <c r="T7" s="79">
        <v>1</v>
      </c>
      <c r="U7" s="80">
        <f>IFERROR(T7/(Q7),"-")</f>
        <v>0.16666666666667</v>
      </c>
      <c r="V7" s="81"/>
      <c r="W7" s="82">
        <v>1</v>
      </c>
      <c r="X7" s="80">
        <f>IF(Q7=0,"-",W7/Q7)</f>
        <v>0.16666666666667</v>
      </c>
      <c r="Y7" s="181">
        <v>12000</v>
      </c>
      <c r="Z7" s="182">
        <f>IFERROR(Y7/Q7,"-")</f>
        <v>2000</v>
      </c>
      <c r="AA7" s="182">
        <f>IFERROR(Y7/W7,"-")</f>
        <v>12000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0.16666666666667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1</v>
      </c>
      <c r="BP7" s="117">
        <f>IF(Q7=0,"",IF(BO7=0,"",(BO7/Q7)))</f>
        <v>0.16666666666667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4</v>
      </c>
      <c r="BY7" s="124">
        <f>IF(Q7=0,"",IF(BX7=0,"",(BX7/Q7)))</f>
        <v>0.66666666666667</v>
      </c>
      <c r="BZ7" s="125">
        <v>1</v>
      </c>
      <c r="CA7" s="126">
        <f>IFERROR(BZ7/BX7,"-")</f>
        <v>0.25</v>
      </c>
      <c r="CB7" s="127">
        <v>12000</v>
      </c>
      <c r="CC7" s="128">
        <f>IFERROR(CB7/BX7,"-")</f>
        <v>3000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12000</v>
      </c>
      <c r="CR7" s="138">
        <v>12000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/>
      <c r="I8" s="87" t="s">
        <v>63</v>
      </c>
      <c r="J8" s="87"/>
      <c r="K8" s="176"/>
      <c r="L8" s="79">
        <v>26</v>
      </c>
      <c r="M8" s="79">
        <v>0</v>
      </c>
      <c r="N8" s="79">
        <v>94</v>
      </c>
      <c r="O8" s="88">
        <v>10</v>
      </c>
      <c r="P8" s="89">
        <v>0</v>
      </c>
      <c r="Q8" s="90">
        <f>O8+P8</f>
        <v>10</v>
      </c>
      <c r="R8" s="80">
        <f>IFERROR(Q8/N8,"-")</f>
        <v>0.1063829787234</v>
      </c>
      <c r="S8" s="79">
        <v>1</v>
      </c>
      <c r="T8" s="79">
        <v>7</v>
      </c>
      <c r="U8" s="80">
        <f>IFERROR(T8/(Q8),"-")</f>
        <v>0.7</v>
      </c>
      <c r="V8" s="81"/>
      <c r="W8" s="82">
        <v>3</v>
      </c>
      <c r="X8" s="80">
        <f>IF(Q8=0,"-",W8/Q8)</f>
        <v>0.3</v>
      </c>
      <c r="Y8" s="181">
        <v>274000</v>
      </c>
      <c r="Z8" s="182">
        <f>IFERROR(Y8/Q8,"-")</f>
        <v>27400</v>
      </c>
      <c r="AA8" s="182">
        <f>IFERROR(Y8/W8,"-")</f>
        <v>91333.333333333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7</v>
      </c>
      <c r="BP8" s="117">
        <f>IF(Q8=0,"",IF(BO8=0,"",(BO8/Q8)))</f>
        <v>0.7</v>
      </c>
      <c r="BQ8" s="118">
        <v>1</v>
      </c>
      <c r="BR8" s="119">
        <f>IFERROR(BQ8/BO8,"-")</f>
        <v>0.14285714285714</v>
      </c>
      <c r="BS8" s="120">
        <v>120000</v>
      </c>
      <c r="BT8" s="121">
        <f>IFERROR(BS8/BO8,"-")</f>
        <v>17142.857142857</v>
      </c>
      <c r="BU8" s="122"/>
      <c r="BV8" s="122"/>
      <c r="BW8" s="122">
        <v>1</v>
      </c>
      <c r="BX8" s="123">
        <v>2</v>
      </c>
      <c r="BY8" s="124">
        <f>IF(Q8=0,"",IF(BX8=0,"",(BX8/Q8)))</f>
        <v>0.2</v>
      </c>
      <c r="BZ8" s="125">
        <v>1</v>
      </c>
      <c r="CA8" s="126">
        <f>IFERROR(BZ8/BX8,"-")</f>
        <v>0.5</v>
      </c>
      <c r="CB8" s="127">
        <v>3000</v>
      </c>
      <c r="CC8" s="128">
        <f>IFERROR(CB8/BX8,"-")</f>
        <v>1500</v>
      </c>
      <c r="CD8" s="129">
        <v>1</v>
      </c>
      <c r="CE8" s="129"/>
      <c r="CF8" s="129"/>
      <c r="CG8" s="130">
        <v>1</v>
      </c>
      <c r="CH8" s="131">
        <f>IF(Q8=0,"",IF(CG8=0,"",(CG8/Q8)))</f>
        <v>0.1</v>
      </c>
      <c r="CI8" s="132">
        <v>1</v>
      </c>
      <c r="CJ8" s="133">
        <f>IFERROR(CI8/CG8,"-")</f>
        <v>1</v>
      </c>
      <c r="CK8" s="134">
        <v>151000</v>
      </c>
      <c r="CL8" s="135">
        <f>IFERROR(CK8/CG8,"-")</f>
        <v>151000</v>
      </c>
      <c r="CM8" s="136"/>
      <c r="CN8" s="136"/>
      <c r="CO8" s="136">
        <v>1</v>
      </c>
      <c r="CP8" s="137">
        <v>3</v>
      </c>
      <c r="CQ8" s="138">
        <v>274000</v>
      </c>
      <c r="CR8" s="138">
        <v>151000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34</v>
      </c>
      <c r="M9" s="79">
        <v>23</v>
      </c>
      <c r="N9" s="79">
        <v>10</v>
      </c>
      <c r="O9" s="88">
        <v>5</v>
      </c>
      <c r="P9" s="89">
        <v>0</v>
      </c>
      <c r="Q9" s="90">
        <f>O9+P9</f>
        <v>5</v>
      </c>
      <c r="R9" s="80">
        <f>IFERROR(Q9/N9,"-")</f>
        <v>0.5</v>
      </c>
      <c r="S9" s="79">
        <v>1</v>
      </c>
      <c r="T9" s="79">
        <v>1</v>
      </c>
      <c r="U9" s="80">
        <f>IFERROR(T9/(Q9),"-")</f>
        <v>0.2</v>
      </c>
      <c r="V9" s="81"/>
      <c r="W9" s="82">
        <v>1</v>
      </c>
      <c r="X9" s="80">
        <f>IF(Q9=0,"-",W9/Q9)</f>
        <v>0.2</v>
      </c>
      <c r="Y9" s="181">
        <v>82850</v>
      </c>
      <c r="Z9" s="182">
        <f>IFERROR(Y9/Q9,"-")</f>
        <v>16570</v>
      </c>
      <c r="AA9" s="182">
        <f>IFERROR(Y9/W9,"-")</f>
        <v>82850</v>
      </c>
      <c r="AB9" s="176"/>
      <c r="AC9" s="83"/>
      <c r="AD9" s="77"/>
      <c r="AE9" s="91">
        <v>1</v>
      </c>
      <c r="AF9" s="92">
        <f>IF(Q9=0,"",IF(AE9=0,"",(AE9/Q9)))</f>
        <v>0.2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0.2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2</v>
      </c>
      <c r="BY9" s="124">
        <f>IF(Q9=0,"",IF(BX9=0,"",(BX9/Q9)))</f>
        <v>0.4</v>
      </c>
      <c r="BZ9" s="125">
        <v>1</v>
      </c>
      <c r="CA9" s="126">
        <f>IFERROR(BZ9/BX9,"-")</f>
        <v>0.5</v>
      </c>
      <c r="CB9" s="127">
        <v>82850</v>
      </c>
      <c r="CC9" s="128">
        <f>IFERROR(CB9/BX9,"-")</f>
        <v>41425</v>
      </c>
      <c r="CD9" s="129"/>
      <c r="CE9" s="129"/>
      <c r="CF9" s="129">
        <v>1</v>
      </c>
      <c r="CG9" s="130">
        <v>1</v>
      </c>
      <c r="CH9" s="131">
        <f>IF(Q9=0,"",IF(CG9=0,"",(CG9/Q9)))</f>
        <v>0.2</v>
      </c>
      <c r="CI9" s="132">
        <v>1</v>
      </c>
      <c r="CJ9" s="133">
        <f>IFERROR(CI9/CG9,"-")</f>
        <v>1</v>
      </c>
      <c r="CK9" s="134">
        <v>3000</v>
      </c>
      <c r="CL9" s="135">
        <f>IFERROR(CK9/CG9,"-")</f>
        <v>3000</v>
      </c>
      <c r="CM9" s="136">
        <v>1</v>
      </c>
      <c r="CN9" s="136"/>
      <c r="CO9" s="136"/>
      <c r="CP9" s="137">
        <v>1</v>
      </c>
      <c r="CQ9" s="138">
        <v>82850</v>
      </c>
      <c r="CR9" s="138">
        <v>82850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73</v>
      </c>
      <c r="G10" s="184" t="s">
        <v>61</v>
      </c>
      <c r="H10" s="87"/>
      <c r="I10" s="87" t="s">
        <v>63</v>
      </c>
      <c r="J10" s="87"/>
      <c r="K10" s="176"/>
      <c r="L10" s="79">
        <v>17</v>
      </c>
      <c r="M10" s="79">
        <v>0</v>
      </c>
      <c r="N10" s="79">
        <v>94</v>
      </c>
      <c r="O10" s="88">
        <v>5</v>
      </c>
      <c r="P10" s="89">
        <v>0</v>
      </c>
      <c r="Q10" s="90">
        <f>O10+P10</f>
        <v>5</v>
      </c>
      <c r="R10" s="80">
        <f>IFERROR(Q10/N10,"-")</f>
        <v>0.053191489361702</v>
      </c>
      <c r="S10" s="79">
        <v>1</v>
      </c>
      <c r="T10" s="79">
        <v>3</v>
      </c>
      <c r="U10" s="80">
        <f>IFERROR(T10/(Q10),"-")</f>
        <v>0.6</v>
      </c>
      <c r="V10" s="81"/>
      <c r="W10" s="82">
        <v>3</v>
      </c>
      <c r="X10" s="80">
        <f>IF(Q10=0,"-",W10/Q10)</f>
        <v>0.6</v>
      </c>
      <c r="Y10" s="181">
        <v>23000</v>
      </c>
      <c r="Z10" s="182">
        <f>IFERROR(Y10/Q10,"-")</f>
        <v>4600</v>
      </c>
      <c r="AA10" s="182">
        <f>IFERROR(Y10/W10,"-")</f>
        <v>7666.6666666667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0.2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2</v>
      </c>
      <c r="BP10" s="117">
        <f>IF(Q10=0,"",IF(BO10=0,"",(BO10/Q10)))</f>
        <v>0.4</v>
      </c>
      <c r="BQ10" s="118">
        <v>2</v>
      </c>
      <c r="BR10" s="119">
        <f>IFERROR(BQ10/BO10,"-")</f>
        <v>1</v>
      </c>
      <c r="BS10" s="120">
        <v>20000</v>
      </c>
      <c r="BT10" s="121">
        <f>IFERROR(BS10/BO10,"-")</f>
        <v>10000</v>
      </c>
      <c r="BU10" s="122">
        <v>1</v>
      </c>
      <c r="BV10" s="122">
        <v>1</v>
      </c>
      <c r="BW10" s="122"/>
      <c r="BX10" s="123">
        <v>2</v>
      </c>
      <c r="BY10" s="124">
        <f>IF(Q10=0,"",IF(BX10=0,"",(BX10/Q10)))</f>
        <v>0.4</v>
      </c>
      <c r="BZ10" s="125">
        <v>1</v>
      </c>
      <c r="CA10" s="126">
        <f>IFERROR(BZ10/BX10,"-")</f>
        <v>0.5</v>
      </c>
      <c r="CB10" s="127">
        <v>3000</v>
      </c>
      <c r="CC10" s="128">
        <f>IFERROR(CB10/BX10,"-")</f>
        <v>1500</v>
      </c>
      <c r="CD10" s="129">
        <v>1</v>
      </c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3</v>
      </c>
      <c r="CQ10" s="138">
        <v>23000</v>
      </c>
      <c r="CR10" s="138">
        <v>10000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74</v>
      </c>
      <c r="C11" s="184" t="s">
        <v>58</v>
      </c>
      <c r="D11" s="184"/>
      <c r="E11" s="184" t="s">
        <v>72</v>
      </c>
      <c r="F11" s="184" t="s">
        <v>73</v>
      </c>
      <c r="G11" s="184" t="s">
        <v>66</v>
      </c>
      <c r="H11" s="87"/>
      <c r="I11" s="87"/>
      <c r="J11" s="87"/>
      <c r="K11" s="176"/>
      <c r="L11" s="79">
        <v>50</v>
      </c>
      <c r="M11" s="79">
        <v>33</v>
      </c>
      <c r="N11" s="79">
        <v>20</v>
      </c>
      <c r="O11" s="88">
        <v>8</v>
      </c>
      <c r="P11" s="89">
        <v>0</v>
      </c>
      <c r="Q11" s="90">
        <f>O11+P11</f>
        <v>8</v>
      </c>
      <c r="R11" s="80">
        <f>IFERROR(Q11/N11,"-")</f>
        <v>0.4</v>
      </c>
      <c r="S11" s="79">
        <v>0</v>
      </c>
      <c r="T11" s="79">
        <v>0</v>
      </c>
      <c r="U11" s="80">
        <f>IFERROR(T11/(Q11),"-")</f>
        <v>0</v>
      </c>
      <c r="V11" s="81"/>
      <c r="W11" s="82">
        <v>2</v>
      </c>
      <c r="X11" s="80">
        <f>IF(Q11=0,"-",W11/Q11)</f>
        <v>0.25</v>
      </c>
      <c r="Y11" s="181">
        <v>97550</v>
      </c>
      <c r="Z11" s="182">
        <f>IFERROR(Y11/Q11,"-")</f>
        <v>12193.75</v>
      </c>
      <c r="AA11" s="182">
        <f>IFERROR(Y11/W11,"-")</f>
        <v>48775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0.125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2</v>
      </c>
      <c r="BP11" s="117">
        <f>IF(Q11=0,"",IF(BO11=0,"",(BO11/Q11)))</f>
        <v>0.25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4</v>
      </c>
      <c r="BY11" s="124">
        <f>IF(Q11=0,"",IF(BX11=0,"",(BX11/Q11)))</f>
        <v>0.5</v>
      </c>
      <c r="BZ11" s="125">
        <v>2</v>
      </c>
      <c r="CA11" s="126">
        <f>IFERROR(BZ11/BX11,"-")</f>
        <v>0.5</v>
      </c>
      <c r="CB11" s="127">
        <v>32550</v>
      </c>
      <c r="CC11" s="128">
        <f>IFERROR(CB11/BX11,"-")</f>
        <v>8137.5</v>
      </c>
      <c r="CD11" s="129"/>
      <c r="CE11" s="129">
        <v>1</v>
      </c>
      <c r="CF11" s="129">
        <v>1</v>
      </c>
      <c r="CG11" s="130">
        <v>1</v>
      </c>
      <c r="CH11" s="131">
        <f>IF(Q11=0,"",IF(CG11=0,"",(CG11/Q11)))</f>
        <v>0.125</v>
      </c>
      <c r="CI11" s="132">
        <v>1</v>
      </c>
      <c r="CJ11" s="133">
        <f>IFERROR(CI11/CG11,"-")</f>
        <v>1</v>
      </c>
      <c r="CK11" s="134">
        <v>65000</v>
      </c>
      <c r="CL11" s="135">
        <f>IFERROR(CK11/CG11,"-")</f>
        <v>65000</v>
      </c>
      <c r="CM11" s="136"/>
      <c r="CN11" s="136"/>
      <c r="CO11" s="136">
        <v>1</v>
      </c>
      <c r="CP11" s="137">
        <v>2</v>
      </c>
      <c r="CQ11" s="138">
        <v>97550</v>
      </c>
      <c r="CR11" s="138">
        <v>65000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75</v>
      </c>
      <c r="C12" s="184" t="s">
        <v>58</v>
      </c>
      <c r="D12" s="184"/>
      <c r="E12" s="184" t="s">
        <v>76</v>
      </c>
      <c r="F12" s="184" t="s">
        <v>77</v>
      </c>
      <c r="G12" s="184" t="s">
        <v>61</v>
      </c>
      <c r="H12" s="87"/>
      <c r="I12" s="87" t="s">
        <v>63</v>
      </c>
      <c r="J12" s="87"/>
      <c r="K12" s="176"/>
      <c r="L12" s="79">
        <v>33</v>
      </c>
      <c r="M12" s="79">
        <v>0</v>
      </c>
      <c r="N12" s="79">
        <v>132</v>
      </c>
      <c r="O12" s="88">
        <v>12</v>
      </c>
      <c r="P12" s="89">
        <v>1</v>
      </c>
      <c r="Q12" s="90">
        <f>O12+P12</f>
        <v>13</v>
      </c>
      <c r="R12" s="80">
        <f>IFERROR(Q12/N12,"-")</f>
        <v>0.098484848484848</v>
      </c>
      <c r="S12" s="79">
        <v>1</v>
      </c>
      <c r="T12" s="79">
        <v>4</v>
      </c>
      <c r="U12" s="80">
        <f>IFERROR(T12/(Q12),"-")</f>
        <v>0.30769230769231</v>
      </c>
      <c r="V12" s="81"/>
      <c r="W12" s="82">
        <v>4</v>
      </c>
      <c r="X12" s="80">
        <f>IF(Q12=0,"-",W12/Q12)</f>
        <v>0.30769230769231</v>
      </c>
      <c r="Y12" s="181">
        <v>20000</v>
      </c>
      <c r="Z12" s="182">
        <f>IFERROR(Y12/Q12,"-")</f>
        <v>1538.4615384615</v>
      </c>
      <c r="AA12" s="182">
        <f>IFERROR(Y12/W12,"-")</f>
        <v>5000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6</v>
      </c>
      <c r="BP12" s="117">
        <f>IF(Q12=0,"",IF(BO12=0,"",(BO12/Q12)))</f>
        <v>0.46153846153846</v>
      </c>
      <c r="BQ12" s="118">
        <v>3</v>
      </c>
      <c r="BR12" s="119">
        <f>IFERROR(BQ12/BO12,"-")</f>
        <v>0.5</v>
      </c>
      <c r="BS12" s="120">
        <v>17000</v>
      </c>
      <c r="BT12" s="121">
        <f>IFERROR(BS12/BO12,"-")</f>
        <v>2833.3333333333</v>
      </c>
      <c r="BU12" s="122">
        <v>2</v>
      </c>
      <c r="BV12" s="122"/>
      <c r="BW12" s="122">
        <v>1</v>
      </c>
      <c r="BX12" s="123">
        <v>6</v>
      </c>
      <c r="BY12" s="124">
        <f>IF(Q12=0,"",IF(BX12=0,"",(BX12/Q12)))</f>
        <v>0.46153846153846</v>
      </c>
      <c r="BZ12" s="125">
        <v>1</v>
      </c>
      <c r="CA12" s="126">
        <f>IFERROR(BZ12/BX12,"-")</f>
        <v>0.16666666666667</v>
      </c>
      <c r="CB12" s="127">
        <v>3000</v>
      </c>
      <c r="CC12" s="128">
        <f>IFERROR(CB12/BX12,"-")</f>
        <v>500</v>
      </c>
      <c r="CD12" s="129">
        <v>1</v>
      </c>
      <c r="CE12" s="129"/>
      <c r="CF12" s="129"/>
      <c r="CG12" s="130">
        <v>1</v>
      </c>
      <c r="CH12" s="131">
        <f>IF(Q12=0,"",IF(CG12=0,"",(CG12/Q12)))</f>
        <v>0.076923076923077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4</v>
      </c>
      <c r="CQ12" s="138">
        <v>20000</v>
      </c>
      <c r="CR12" s="138">
        <v>9000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78</v>
      </c>
      <c r="C13" s="184" t="s">
        <v>58</v>
      </c>
      <c r="D13" s="184"/>
      <c r="E13" s="184" t="s">
        <v>76</v>
      </c>
      <c r="F13" s="184" t="s">
        <v>77</v>
      </c>
      <c r="G13" s="184" t="s">
        <v>66</v>
      </c>
      <c r="H13" s="87"/>
      <c r="I13" s="87"/>
      <c r="J13" s="87"/>
      <c r="K13" s="176"/>
      <c r="L13" s="79">
        <v>90</v>
      </c>
      <c r="M13" s="79">
        <v>21</v>
      </c>
      <c r="N13" s="79">
        <v>12</v>
      </c>
      <c r="O13" s="88">
        <v>2</v>
      </c>
      <c r="P13" s="89">
        <v>0</v>
      </c>
      <c r="Q13" s="90">
        <f>O13+P13</f>
        <v>2</v>
      </c>
      <c r="R13" s="80">
        <f>IFERROR(Q13/N13,"-")</f>
        <v>0.16666666666667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8000</v>
      </c>
      <c r="Z13" s="182">
        <f>IFERROR(Y13/Q13,"-")</f>
        <v>4000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>
        <v>2</v>
      </c>
      <c r="CH13" s="131">
        <f>IF(Q13=0,"",IF(CG13=0,"",(CG13/Q13)))</f>
        <v>1</v>
      </c>
      <c r="CI13" s="132">
        <v>1</v>
      </c>
      <c r="CJ13" s="133">
        <f>IFERROR(CI13/CG13,"-")</f>
        <v>0.5</v>
      </c>
      <c r="CK13" s="134">
        <v>367000</v>
      </c>
      <c r="CL13" s="135">
        <f>IFERROR(CK13/CG13,"-")</f>
        <v>183500</v>
      </c>
      <c r="CM13" s="136"/>
      <c r="CN13" s="136"/>
      <c r="CO13" s="136">
        <v>1</v>
      </c>
      <c r="CP13" s="137">
        <v>0</v>
      </c>
      <c r="CQ13" s="138">
        <v>8000</v>
      </c>
      <c r="CR13" s="138">
        <v>367000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>
        <f>AC14</f>
        <v>9.4083333333333</v>
      </c>
      <c r="B14" s="184" t="s">
        <v>79</v>
      </c>
      <c r="C14" s="184" t="s">
        <v>58</v>
      </c>
      <c r="D14" s="184"/>
      <c r="E14" s="184" t="s">
        <v>80</v>
      </c>
      <c r="F14" s="184" t="s">
        <v>81</v>
      </c>
      <c r="G14" s="184" t="s">
        <v>61</v>
      </c>
      <c r="H14" s="87" t="s">
        <v>62</v>
      </c>
      <c r="I14" s="87" t="s">
        <v>82</v>
      </c>
      <c r="J14" s="185" t="s">
        <v>83</v>
      </c>
      <c r="K14" s="176">
        <v>120000</v>
      </c>
      <c r="L14" s="79">
        <v>15</v>
      </c>
      <c r="M14" s="79">
        <v>0</v>
      </c>
      <c r="N14" s="79">
        <v>83</v>
      </c>
      <c r="O14" s="88">
        <v>6</v>
      </c>
      <c r="P14" s="89">
        <v>0</v>
      </c>
      <c r="Q14" s="90">
        <f>O14+P14</f>
        <v>6</v>
      </c>
      <c r="R14" s="80">
        <f>IFERROR(Q14/N14,"-")</f>
        <v>0.072289156626506</v>
      </c>
      <c r="S14" s="79">
        <v>0</v>
      </c>
      <c r="T14" s="79">
        <v>2</v>
      </c>
      <c r="U14" s="80">
        <f>IFERROR(T14/(Q14),"-")</f>
        <v>0.33333333333333</v>
      </c>
      <c r="V14" s="81">
        <f>IFERROR(K14/SUM(Q14:Q15),"-")</f>
        <v>9230.7692307692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1009000</v>
      </c>
      <c r="AC14" s="83">
        <f>SUM(Y14:Y15)/SUM(K14:K15)</f>
        <v>9.4083333333333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4</v>
      </c>
      <c r="BP14" s="117">
        <f>IF(Q14=0,"",IF(BO14=0,"",(BO14/Q14)))</f>
        <v>0.66666666666667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0.16666666666667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1</v>
      </c>
      <c r="CH14" s="131">
        <f>IF(Q14=0,"",IF(CG14=0,"",(CG14/Q14)))</f>
        <v>0.16666666666667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84</v>
      </c>
      <c r="C15" s="184" t="s">
        <v>58</v>
      </c>
      <c r="D15" s="184"/>
      <c r="E15" s="184" t="s">
        <v>80</v>
      </c>
      <c r="F15" s="184" t="s">
        <v>81</v>
      </c>
      <c r="G15" s="184" t="s">
        <v>66</v>
      </c>
      <c r="H15" s="87"/>
      <c r="I15" s="87"/>
      <c r="J15" s="87"/>
      <c r="K15" s="176"/>
      <c r="L15" s="79">
        <v>39</v>
      </c>
      <c r="M15" s="79">
        <v>19</v>
      </c>
      <c r="N15" s="79">
        <v>11</v>
      </c>
      <c r="O15" s="88">
        <v>7</v>
      </c>
      <c r="P15" s="89">
        <v>0</v>
      </c>
      <c r="Q15" s="90">
        <f>O15+P15</f>
        <v>7</v>
      </c>
      <c r="R15" s="80">
        <f>IFERROR(Q15/N15,"-")</f>
        <v>0.63636363636364</v>
      </c>
      <c r="S15" s="79">
        <v>1</v>
      </c>
      <c r="T15" s="79">
        <v>2</v>
      </c>
      <c r="U15" s="80">
        <f>IFERROR(T15/(Q15),"-")</f>
        <v>0.28571428571429</v>
      </c>
      <c r="V15" s="81"/>
      <c r="W15" s="82">
        <v>5</v>
      </c>
      <c r="X15" s="80">
        <f>IF(Q15=0,"-",W15/Q15)</f>
        <v>0.71428571428571</v>
      </c>
      <c r="Y15" s="181">
        <v>1129000</v>
      </c>
      <c r="Z15" s="182">
        <f>IFERROR(Y15/Q15,"-")</f>
        <v>161285.71428571</v>
      </c>
      <c r="AA15" s="182">
        <f>IFERROR(Y15/W15,"-")</f>
        <v>225800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>
        <v>3</v>
      </c>
      <c r="BY15" s="124">
        <f>IF(Q15=0,"",IF(BX15=0,"",(BX15/Q15)))</f>
        <v>0.42857142857143</v>
      </c>
      <c r="BZ15" s="125">
        <v>2</v>
      </c>
      <c r="CA15" s="126">
        <f>IFERROR(BZ15/BX15,"-")</f>
        <v>0.66666666666667</v>
      </c>
      <c r="CB15" s="127">
        <v>450000</v>
      </c>
      <c r="CC15" s="128">
        <f>IFERROR(CB15/BX15,"-")</f>
        <v>150000</v>
      </c>
      <c r="CD15" s="129"/>
      <c r="CE15" s="129"/>
      <c r="CF15" s="129">
        <v>2</v>
      </c>
      <c r="CG15" s="130">
        <v>4</v>
      </c>
      <c r="CH15" s="131">
        <f>IF(Q15=0,"",IF(CG15=0,"",(CG15/Q15)))</f>
        <v>0.57142857142857</v>
      </c>
      <c r="CI15" s="132">
        <v>3</v>
      </c>
      <c r="CJ15" s="133">
        <f>IFERROR(CI15/CG15,"-")</f>
        <v>0.75</v>
      </c>
      <c r="CK15" s="134">
        <v>679000</v>
      </c>
      <c r="CL15" s="135">
        <f>IFERROR(CK15/CG15,"-")</f>
        <v>169750</v>
      </c>
      <c r="CM15" s="136">
        <v>1</v>
      </c>
      <c r="CN15" s="136"/>
      <c r="CO15" s="136">
        <v>2</v>
      </c>
      <c r="CP15" s="137">
        <v>5</v>
      </c>
      <c r="CQ15" s="138">
        <v>1129000</v>
      </c>
      <c r="CR15" s="138">
        <v>660000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0.18</v>
      </c>
      <c r="B16" s="184" t="s">
        <v>85</v>
      </c>
      <c r="C16" s="184" t="s">
        <v>58</v>
      </c>
      <c r="D16" s="184"/>
      <c r="E16" s="184" t="s">
        <v>80</v>
      </c>
      <c r="F16" s="184" t="s">
        <v>81</v>
      </c>
      <c r="G16" s="184" t="s">
        <v>61</v>
      </c>
      <c r="H16" s="87" t="s">
        <v>86</v>
      </c>
      <c r="I16" s="87" t="s">
        <v>82</v>
      </c>
      <c r="J16" s="185" t="s">
        <v>83</v>
      </c>
      <c r="K16" s="176">
        <v>150000</v>
      </c>
      <c r="L16" s="79">
        <v>11</v>
      </c>
      <c r="M16" s="79">
        <v>0</v>
      </c>
      <c r="N16" s="79">
        <v>46</v>
      </c>
      <c r="O16" s="88">
        <v>4</v>
      </c>
      <c r="P16" s="89">
        <v>0</v>
      </c>
      <c r="Q16" s="90">
        <f>O16+P16</f>
        <v>4</v>
      </c>
      <c r="R16" s="80">
        <f>IFERROR(Q16/N16,"-")</f>
        <v>0.08695652173913</v>
      </c>
      <c r="S16" s="79">
        <v>0</v>
      </c>
      <c r="T16" s="79">
        <v>1</v>
      </c>
      <c r="U16" s="80">
        <f>IFERROR(T16/(Q16),"-")</f>
        <v>0.25</v>
      </c>
      <c r="V16" s="81">
        <f>IFERROR(K16/SUM(Q16:Q17),"-")</f>
        <v>18750</v>
      </c>
      <c r="W16" s="82">
        <v>1</v>
      </c>
      <c r="X16" s="80">
        <f>IF(Q16=0,"-",W16/Q16)</f>
        <v>0.25</v>
      </c>
      <c r="Y16" s="181">
        <v>3000</v>
      </c>
      <c r="Z16" s="182">
        <f>IFERROR(Y16/Q16,"-")</f>
        <v>750</v>
      </c>
      <c r="AA16" s="182">
        <f>IFERROR(Y16/W16,"-")</f>
        <v>3000</v>
      </c>
      <c r="AB16" s="176">
        <f>SUM(Y16:Y17)-SUM(K16:K17)</f>
        <v>-123000</v>
      </c>
      <c r="AC16" s="83">
        <f>SUM(Y16:Y17)/SUM(K16:K17)</f>
        <v>0.18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0.25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2</v>
      </c>
      <c r="BY16" s="124">
        <f>IF(Q16=0,"",IF(BX16=0,"",(BX16/Q16)))</f>
        <v>0.5</v>
      </c>
      <c r="BZ16" s="125">
        <v>1</v>
      </c>
      <c r="CA16" s="126">
        <f>IFERROR(BZ16/BX16,"-")</f>
        <v>0.5</v>
      </c>
      <c r="CB16" s="127">
        <v>3000</v>
      </c>
      <c r="CC16" s="128">
        <f>IFERROR(CB16/BX16,"-")</f>
        <v>1500</v>
      </c>
      <c r="CD16" s="129">
        <v>1</v>
      </c>
      <c r="CE16" s="129"/>
      <c r="CF16" s="129"/>
      <c r="CG16" s="130">
        <v>1</v>
      </c>
      <c r="CH16" s="131">
        <f>IF(Q16=0,"",IF(CG16=0,"",(CG16/Q16)))</f>
        <v>0.25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1</v>
      </c>
      <c r="CQ16" s="138">
        <v>3000</v>
      </c>
      <c r="CR16" s="138">
        <v>3000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87</v>
      </c>
      <c r="C17" s="184" t="s">
        <v>58</v>
      </c>
      <c r="D17" s="184"/>
      <c r="E17" s="184" t="s">
        <v>80</v>
      </c>
      <c r="F17" s="184" t="s">
        <v>81</v>
      </c>
      <c r="G17" s="184" t="s">
        <v>66</v>
      </c>
      <c r="H17" s="87"/>
      <c r="I17" s="87"/>
      <c r="J17" s="87"/>
      <c r="K17" s="176"/>
      <c r="L17" s="79">
        <v>83</v>
      </c>
      <c r="M17" s="79">
        <v>17</v>
      </c>
      <c r="N17" s="79">
        <v>6</v>
      </c>
      <c r="O17" s="88">
        <v>4</v>
      </c>
      <c r="P17" s="89">
        <v>0</v>
      </c>
      <c r="Q17" s="90">
        <f>O17+P17</f>
        <v>4</v>
      </c>
      <c r="R17" s="80">
        <f>IFERROR(Q17/N17,"-")</f>
        <v>0.66666666666667</v>
      </c>
      <c r="S17" s="79">
        <v>0</v>
      </c>
      <c r="T17" s="79">
        <v>0</v>
      </c>
      <c r="U17" s="80">
        <f>IFERROR(T17/(Q17),"-")</f>
        <v>0</v>
      </c>
      <c r="V17" s="81"/>
      <c r="W17" s="82">
        <v>1</v>
      </c>
      <c r="X17" s="80">
        <f>IF(Q17=0,"-",W17/Q17)</f>
        <v>0.25</v>
      </c>
      <c r="Y17" s="181">
        <v>24000</v>
      </c>
      <c r="Z17" s="182">
        <f>IFERROR(Y17/Q17,"-")</f>
        <v>6000</v>
      </c>
      <c r="AA17" s="182">
        <f>IFERROR(Y17/W17,"-")</f>
        <v>24000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2</v>
      </c>
      <c r="BP17" s="117">
        <f>IF(Q17=0,"",IF(BO17=0,"",(BO17/Q17)))</f>
        <v>0.5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>
        <v>2</v>
      </c>
      <c r="CH17" s="131">
        <f>IF(Q17=0,"",IF(CG17=0,"",(CG17/Q17)))</f>
        <v>0.5</v>
      </c>
      <c r="CI17" s="132">
        <v>1</v>
      </c>
      <c r="CJ17" s="133">
        <f>IFERROR(CI17/CG17,"-")</f>
        <v>0.5</v>
      </c>
      <c r="CK17" s="134">
        <v>24000</v>
      </c>
      <c r="CL17" s="135">
        <f>IFERROR(CK17/CG17,"-")</f>
        <v>12000</v>
      </c>
      <c r="CM17" s="136"/>
      <c r="CN17" s="136"/>
      <c r="CO17" s="136">
        <v>1</v>
      </c>
      <c r="CP17" s="137">
        <v>1</v>
      </c>
      <c r="CQ17" s="138">
        <v>24000</v>
      </c>
      <c r="CR17" s="138">
        <v>24000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0.84</v>
      </c>
      <c r="B18" s="184" t="s">
        <v>88</v>
      </c>
      <c r="C18" s="184" t="s">
        <v>58</v>
      </c>
      <c r="D18" s="184"/>
      <c r="E18" s="184" t="s">
        <v>89</v>
      </c>
      <c r="F18" s="184" t="s">
        <v>90</v>
      </c>
      <c r="G18" s="184" t="s">
        <v>91</v>
      </c>
      <c r="H18" s="87" t="s">
        <v>92</v>
      </c>
      <c r="I18" s="87" t="s">
        <v>93</v>
      </c>
      <c r="J18" s="186" t="s">
        <v>94</v>
      </c>
      <c r="K18" s="176">
        <v>150000</v>
      </c>
      <c r="L18" s="79">
        <v>14</v>
      </c>
      <c r="M18" s="79">
        <v>0</v>
      </c>
      <c r="N18" s="79">
        <v>79</v>
      </c>
      <c r="O18" s="88">
        <v>6</v>
      </c>
      <c r="P18" s="89">
        <v>0</v>
      </c>
      <c r="Q18" s="90">
        <f>O18+P18</f>
        <v>6</v>
      </c>
      <c r="R18" s="80">
        <f>IFERROR(Q18/N18,"-")</f>
        <v>0.075949367088608</v>
      </c>
      <c r="S18" s="79">
        <v>0</v>
      </c>
      <c r="T18" s="79">
        <v>4</v>
      </c>
      <c r="U18" s="80">
        <f>IFERROR(T18/(Q18),"-")</f>
        <v>0.66666666666667</v>
      </c>
      <c r="V18" s="81">
        <f>IFERROR(K18/SUM(Q18:Q19),"-")</f>
        <v>11538.461538462</v>
      </c>
      <c r="W18" s="82">
        <v>3</v>
      </c>
      <c r="X18" s="80">
        <f>IF(Q18=0,"-",W18/Q18)</f>
        <v>0.5</v>
      </c>
      <c r="Y18" s="181">
        <v>23000</v>
      </c>
      <c r="Z18" s="182">
        <f>IFERROR(Y18/Q18,"-")</f>
        <v>3833.3333333333</v>
      </c>
      <c r="AA18" s="182">
        <f>IFERROR(Y18/W18,"-")</f>
        <v>7666.6666666667</v>
      </c>
      <c r="AB18" s="176">
        <f>SUM(Y18:Y19)-SUM(K18:K19)</f>
        <v>-24000</v>
      </c>
      <c r="AC18" s="83">
        <f>SUM(Y18:Y19)/SUM(K18:K19)</f>
        <v>0.84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0.16666666666667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2</v>
      </c>
      <c r="BP18" s="117">
        <f>IF(Q18=0,"",IF(BO18=0,"",(BO18/Q18)))</f>
        <v>0.33333333333333</v>
      </c>
      <c r="BQ18" s="118">
        <v>1</v>
      </c>
      <c r="BR18" s="119">
        <f>IFERROR(BQ18/BO18,"-")</f>
        <v>0.5</v>
      </c>
      <c r="BS18" s="120">
        <v>14000</v>
      </c>
      <c r="BT18" s="121">
        <f>IFERROR(BS18/BO18,"-")</f>
        <v>7000</v>
      </c>
      <c r="BU18" s="122"/>
      <c r="BV18" s="122"/>
      <c r="BW18" s="122">
        <v>1</v>
      </c>
      <c r="BX18" s="123">
        <v>3</v>
      </c>
      <c r="BY18" s="124">
        <f>IF(Q18=0,"",IF(BX18=0,"",(BX18/Q18)))</f>
        <v>0.5</v>
      </c>
      <c r="BZ18" s="125">
        <v>2</v>
      </c>
      <c r="CA18" s="126">
        <f>IFERROR(BZ18/BX18,"-")</f>
        <v>0.66666666666667</v>
      </c>
      <c r="CB18" s="127">
        <v>9000</v>
      </c>
      <c r="CC18" s="128">
        <f>IFERROR(CB18/BX18,"-")</f>
        <v>3000</v>
      </c>
      <c r="CD18" s="129">
        <v>1</v>
      </c>
      <c r="CE18" s="129">
        <v>1</v>
      </c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3</v>
      </c>
      <c r="CQ18" s="138">
        <v>23000</v>
      </c>
      <c r="CR18" s="138">
        <v>14000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95</v>
      </c>
      <c r="C19" s="184" t="s">
        <v>58</v>
      </c>
      <c r="D19" s="184"/>
      <c r="E19" s="184" t="s">
        <v>89</v>
      </c>
      <c r="F19" s="184" t="s">
        <v>90</v>
      </c>
      <c r="G19" s="184" t="s">
        <v>66</v>
      </c>
      <c r="H19" s="87"/>
      <c r="I19" s="87"/>
      <c r="J19" s="87"/>
      <c r="K19" s="176"/>
      <c r="L19" s="79">
        <v>63</v>
      </c>
      <c r="M19" s="79">
        <v>33</v>
      </c>
      <c r="N19" s="79">
        <v>25</v>
      </c>
      <c r="O19" s="88">
        <v>7</v>
      </c>
      <c r="P19" s="89">
        <v>0</v>
      </c>
      <c r="Q19" s="90">
        <f>O19+P19</f>
        <v>7</v>
      </c>
      <c r="R19" s="80">
        <f>IFERROR(Q19/N19,"-")</f>
        <v>0.28</v>
      </c>
      <c r="S19" s="79">
        <v>0</v>
      </c>
      <c r="T19" s="79">
        <v>3</v>
      </c>
      <c r="U19" s="80">
        <f>IFERROR(T19/(Q19),"-")</f>
        <v>0.42857142857143</v>
      </c>
      <c r="V19" s="81"/>
      <c r="W19" s="82">
        <v>4</v>
      </c>
      <c r="X19" s="80">
        <f>IF(Q19=0,"-",W19/Q19)</f>
        <v>0.57142857142857</v>
      </c>
      <c r="Y19" s="181">
        <v>103000</v>
      </c>
      <c r="Z19" s="182">
        <f>IFERROR(Y19/Q19,"-")</f>
        <v>14714.285714286</v>
      </c>
      <c r="AA19" s="182">
        <f>IFERROR(Y19/W19,"-")</f>
        <v>25750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2</v>
      </c>
      <c r="BG19" s="110">
        <f>IF(Q19=0,"",IF(BF19=0,"",(BF19/Q19)))</f>
        <v>0.28571428571429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</v>
      </c>
      <c r="BP19" s="117">
        <f>IF(Q19=0,"",IF(BO19=0,"",(BO19/Q19)))</f>
        <v>0.14285714285714</v>
      </c>
      <c r="BQ19" s="118">
        <v>1</v>
      </c>
      <c r="BR19" s="119">
        <f>IFERROR(BQ19/BO19,"-")</f>
        <v>1</v>
      </c>
      <c r="BS19" s="120">
        <v>92000</v>
      </c>
      <c r="BT19" s="121">
        <f>IFERROR(BS19/BO19,"-")</f>
        <v>92000</v>
      </c>
      <c r="BU19" s="122"/>
      <c r="BV19" s="122"/>
      <c r="BW19" s="122">
        <v>1</v>
      </c>
      <c r="BX19" s="123">
        <v>2</v>
      </c>
      <c r="BY19" s="124">
        <f>IF(Q19=0,"",IF(BX19=0,"",(BX19/Q19)))</f>
        <v>0.28571428571429</v>
      </c>
      <c r="BZ19" s="125">
        <v>2</v>
      </c>
      <c r="CA19" s="126">
        <f>IFERROR(BZ19/BX19,"-")</f>
        <v>1</v>
      </c>
      <c r="CB19" s="127">
        <v>6000</v>
      </c>
      <c r="CC19" s="128">
        <f>IFERROR(CB19/BX19,"-")</f>
        <v>3000</v>
      </c>
      <c r="CD19" s="129">
        <v>2</v>
      </c>
      <c r="CE19" s="129"/>
      <c r="CF19" s="129"/>
      <c r="CG19" s="130">
        <v>2</v>
      </c>
      <c r="CH19" s="131">
        <f>IF(Q19=0,"",IF(CG19=0,"",(CG19/Q19)))</f>
        <v>0.28571428571429</v>
      </c>
      <c r="CI19" s="132">
        <v>1</v>
      </c>
      <c r="CJ19" s="133">
        <f>IFERROR(CI19/CG19,"-")</f>
        <v>0.5</v>
      </c>
      <c r="CK19" s="134">
        <v>5000</v>
      </c>
      <c r="CL19" s="135">
        <f>IFERROR(CK19/CG19,"-")</f>
        <v>2500</v>
      </c>
      <c r="CM19" s="136">
        <v>1</v>
      </c>
      <c r="CN19" s="136"/>
      <c r="CO19" s="136"/>
      <c r="CP19" s="137">
        <v>4</v>
      </c>
      <c r="CQ19" s="138">
        <v>103000</v>
      </c>
      <c r="CR19" s="138">
        <v>92000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0.57333333333333</v>
      </c>
      <c r="B20" s="184" t="s">
        <v>96</v>
      </c>
      <c r="C20" s="184" t="s">
        <v>58</v>
      </c>
      <c r="D20" s="184"/>
      <c r="E20" s="184" t="s">
        <v>89</v>
      </c>
      <c r="F20" s="184" t="s">
        <v>90</v>
      </c>
      <c r="G20" s="184" t="s">
        <v>91</v>
      </c>
      <c r="H20" s="87" t="s">
        <v>97</v>
      </c>
      <c r="I20" s="87" t="s">
        <v>93</v>
      </c>
      <c r="J20" s="186" t="s">
        <v>94</v>
      </c>
      <c r="K20" s="176">
        <v>150000</v>
      </c>
      <c r="L20" s="79">
        <v>33</v>
      </c>
      <c r="M20" s="79">
        <v>0</v>
      </c>
      <c r="N20" s="79">
        <v>113</v>
      </c>
      <c r="O20" s="88">
        <v>10</v>
      </c>
      <c r="P20" s="89">
        <v>0</v>
      </c>
      <c r="Q20" s="90">
        <f>O20+P20</f>
        <v>10</v>
      </c>
      <c r="R20" s="80">
        <f>IFERROR(Q20/N20,"-")</f>
        <v>0.088495575221239</v>
      </c>
      <c r="S20" s="79">
        <v>0</v>
      </c>
      <c r="T20" s="79">
        <v>3</v>
      </c>
      <c r="U20" s="80">
        <f>IFERROR(T20/(Q20),"-")</f>
        <v>0.3</v>
      </c>
      <c r="V20" s="81">
        <f>IFERROR(K20/SUM(Q20:Q21),"-")</f>
        <v>8823.5294117647</v>
      </c>
      <c r="W20" s="82">
        <v>2</v>
      </c>
      <c r="X20" s="80">
        <f>IF(Q20=0,"-",W20/Q20)</f>
        <v>0.2</v>
      </c>
      <c r="Y20" s="181">
        <v>3000</v>
      </c>
      <c r="Z20" s="182">
        <f>IFERROR(Y20/Q20,"-")</f>
        <v>300</v>
      </c>
      <c r="AA20" s="182">
        <f>IFERROR(Y20/W20,"-")</f>
        <v>1500</v>
      </c>
      <c r="AB20" s="176">
        <f>SUM(Y20:Y21)-SUM(K20:K21)</f>
        <v>-64000</v>
      </c>
      <c r="AC20" s="83">
        <f>SUM(Y20:Y21)/SUM(K20:K21)</f>
        <v>0.57333333333333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9</v>
      </c>
      <c r="BP20" s="117">
        <f>IF(Q20=0,"",IF(BO20=0,"",(BO20/Q20)))</f>
        <v>0.9</v>
      </c>
      <c r="BQ20" s="118">
        <v>4</v>
      </c>
      <c r="BR20" s="119">
        <f>IFERROR(BQ20/BO20,"-")</f>
        <v>0.44444444444444</v>
      </c>
      <c r="BS20" s="120">
        <v>24000</v>
      </c>
      <c r="BT20" s="121">
        <f>IFERROR(BS20/BO20,"-")</f>
        <v>2666.6666666667</v>
      </c>
      <c r="BU20" s="122">
        <v>3</v>
      </c>
      <c r="BV20" s="122"/>
      <c r="BW20" s="122">
        <v>1</v>
      </c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>
        <v>1</v>
      </c>
      <c r="CH20" s="131">
        <f>IF(Q20=0,"",IF(CG20=0,"",(CG20/Q20)))</f>
        <v>0.1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2</v>
      </c>
      <c r="CQ20" s="138">
        <v>3000</v>
      </c>
      <c r="CR20" s="138">
        <v>20000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98</v>
      </c>
      <c r="C21" s="184" t="s">
        <v>58</v>
      </c>
      <c r="D21" s="184"/>
      <c r="E21" s="184" t="s">
        <v>89</v>
      </c>
      <c r="F21" s="184" t="s">
        <v>90</v>
      </c>
      <c r="G21" s="184" t="s">
        <v>66</v>
      </c>
      <c r="H21" s="87"/>
      <c r="I21" s="87"/>
      <c r="J21" s="87"/>
      <c r="K21" s="176"/>
      <c r="L21" s="79">
        <v>134</v>
      </c>
      <c r="M21" s="79">
        <v>32</v>
      </c>
      <c r="N21" s="79">
        <v>41</v>
      </c>
      <c r="O21" s="88">
        <v>7</v>
      </c>
      <c r="P21" s="89">
        <v>0</v>
      </c>
      <c r="Q21" s="90">
        <f>O21+P21</f>
        <v>7</v>
      </c>
      <c r="R21" s="80">
        <f>IFERROR(Q21/N21,"-")</f>
        <v>0.17073170731707</v>
      </c>
      <c r="S21" s="79">
        <v>2</v>
      </c>
      <c r="T21" s="79">
        <v>0</v>
      </c>
      <c r="U21" s="80">
        <f>IFERROR(T21/(Q21),"-")</f>
        <v>0</v>
      </c>
      <c r="V21" s="81"/>
      <c r="W21" s="82">
        <v>2</v>
      </c>
      <c r="X21" s="80">
        <f>IF(Q21=0,"-",W21/Q21)</f>
        <v>0.28571428571429</v>
      </c>
      <c r="Y21" s="181">
        <v>83000</v>
      </c>
      <c r="Z21" s="182">
        <f>IFERROR(Y21/Q21,"-")</f>
        <v>11857.142857143</v>
      </c>
      <c r="AA21" s="182">
        <f>IFERROR(Y21/W21,"-")</f>
        <v>41500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2</v>
      </c>
      <c r="BG21" s="110">
        <f>IF(Q21=0,"",IF(BF21=0,"",(BF21/Q21)))</f>
        <v>0.28571428571429</v>
      </c>
      <c r="BH21" s="109">
        <v>1</v>
      </c>
      <c r="BI21" s="111">
        <f>IFERROR(BH21/BF21,"-")</f>
        <v>0.5</v>
      </c>
      <c r="BJ21" s="112">
        <v>63000</v>
      </c>
      <c r="BK21" s="113">
        <f>IFERROR(BJ21/BF21,"-")</f>
        <v>31500</v>
      </c>
      <c r="BL21" s="114"/>
      <c r="BM21" s="114"/>
      <c r="BN21" s="114">
        <v>1</v>
      </c>
      <c r="BO21" s="116">
        <v>1</v>
      </c>
      <c r="BP21" s="117">
        <f>IF(Q21=0,"",IF(BO21=0,"",(BO21/Q21)))</f>
        <v>0.14285714285714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3</v>
      </c>
      <c r="BY21" s="124">
        <f>IF(Q21=0,"",IF(BX21=0,"",(BX21/Q21)))</f>
        <v>0.42857142857143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>
        <v>1</v>
      </c>
      <c r="CH21" s="131">
        <f>IF(Q21=0,"",IF(CG21=0,"",(CG21/Q21)))</f>
        <v>0.14285714285714</v>
      </c>
      <c r="CI21" s="132">
        <v>1</v>
      </c>
      <c r="CJ21" s="133">
        <f>IFERROR(CI21/CG21,"-")</f>
        <v>1</v>
      </c>
      <c r="CK21" s="134">
        <v>20000</v>
      </c>
      <c r="CL21" s="135">
        <f>IFERROR(CK21/CG21,"-")</f>
        <v>20000</v>
      </c>
      <c r="CM21" s="136"/>
      <c r="CN21" s="136"/>
      <c r="CO21" s="136">
        <v>1</v>
      </c>
      <c r="CP21" s="137">
        <v>2</v>
      </c>
      <c r="CQ21" s="138">
        <v>83000</v>
      </c>
      <c r="CR21" s="138">
        <v>63000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0.24166666666667</v>
      </c>
      <c r="B22" s="184" t="s">
        <v>99</v>
      </c>
      <c r="C22" s="184" t="s">
        <v>58</v>
      </c>
      <c r="D22" s="184"/>
      <c r="E22" s="184" t="s">
        <v>89</v>
      </c>
      <c r="F22" s="184" t="s">
        <v>90</v>
      </c>
      <c r="G22" s="184" t="s">
        <v>61</v>
      </c>
      <c r="H22" s="87" t="s">
        <v>100</v>
      </c>
      <c r="I22" s="87" t="s">
        <v>101</v>
      </c>
      <c r="J22" s="87" t="s">
        <v>102</v>
      </c>
      <c r="K22" s="176">
        <v>120000</v>
      </c>
      <c r="L22" s="79">
        <v>9</v>
      </c>
      <c r="M22" s="79">
        <v>0</v>
      </c>
      <c r="N22" s="79">
        <v>42</v>
      </c>
      <c r="O22" s="88">
        <v>3</v>
      </c>
      <c r="P22" s="89">
        <v>0</v>
      </c>
      <c r="Q22" s="90">
        <f>O22+P22</f>
        <v>3</v>
      </c>
      <c r="R22" s="80">
        <f>IFERROR(Q22/N22,"-")</f>
        <v>0.071428571428571</v>
      </c>
      <c r="S22" s="79">
        <v>0</v>
      </c>
      <c r="T22" s="79">
        <v>0</v>
      </c>
      <c r="U22" s="80">
        <f>IFERROR(T22/(Q22),"-")</f>
        <v>0</v>
      </c>
      <c r="V22" s="81">
        <f>IFERROR(K22/SUM(Q22:Q23),"-")</f>
        <v>17142.857142857</v>
      </c>
      <c r="W22" s="82">
        <v>1</v>
      </c>
      <c r="X22" s="80">
        <f>IF(Q22=0,"-",W22/Q22)</f>
        <v>0.33333333333333</v>
      </c>
      <c r="Y22" s="181">
        <v>6000</v>
      </c>
      <c r="Z22" s="182">
        <f>IFERROR(Y22/Q22,"-")</f>
        <v>2000</v>
      </c>
      <c r="AA22" s="182">
        <f>IFERROR(Y22/W22,"-")</f>
        <v>6000</v>
      </c>
      <c r="AB22" s="176">
        <f>SUM(Y22:Y23)-SUM(K22:K23)</f>
        <v>-91000</v>
      </c>
      <c r="AC22" s="83">
        <f>SUM(Y22:Y23)/SUM(K22:K23)</f>
        <v>0.24166666666667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0.33333333333333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1</v>
      </c>
      <c r="BP22" s="117">
        <f>IF(Q22=0,"",IF(BO22=0,"",(BO22/Q22)))</f>
        <v>0.33333333333333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1</v>
      </c>
      <c r="BY22" s="124">
        <f>IF(Q22=0,"",IF(BX22=0,"",(BX22/Q22)))</f>
        <v>0.33333333333333</v>
      </c>
      <c r="BZ22" s="125">
        <v>1</v>
      </c>
      <c r="CA22" s="126">
        <f>IFERROR(BZ22/BX22,"-")</f>
        <v>1</v>
      </c>
      <c r="CB22" s="127">
        <v>6000</v>
      </c>
      <c r="CC22" s="128">
        <f>IFERROR(CB22/BX22,"-")</f>
        <v>6000</v>
      </c>
      <c r="CD22" s="129"/>
      <c r="CE22" s="129">
        <v>1</v>
      </c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6000</v>
      </c>
      <c r="CR22" s="138">
        <v>6000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103</v>
      </c>
      <c r="C23" s="184" t="s">
        <v>58</v>
      </c>
      <c r="D23" s="184"/>
      <c r="E23" s="184" t="s">
        <v>89</v>
      </c>
      <c r="F23" s="184" t="s">
        <v>90</v>
      </c>
      <c r="G23" s="184" t="s">
        <v>66</v>
      </c>
      <c r="H23" s="87"/>
      <c r="I23" s="87"/>
      <c r="J23" s="87"/>
      <c r="K23" s="176"/>
      <c r="L23" s="79">
        <v>33</v>
      </c>
      <c r="M23" s="79">
        <v>15</v>
      </c>
      <c r="N23" s="79">
        <v>7</v>
      </c>
      <c r="O23" s="88">
        <v>4</v>
      </c>
      <c r="P23" s="89">
        <v>0</v>
      </c>
      <c r="Q23" s="90">
        <f>O23+P23</f>
        <v>4</v>
      </c>
      <c r="R23" s="80">
        <f>IFERROR(Q23/N23,"-")</f>
        <v>0.57142857142857</v>
      </c>
      <c r="S23" s="79">
        <v>1</v>
      </c>
      <c r="T23" s="79">
        <v>0</v>
      </c>
      <c r="U23" s="80">
        <f>IFERROR(T23/(Q23),"-")</f>
        <v>0</v>
      </c>
      <c r="V23" s="81"/>
      <c r="W23" s="82">
        <v>2</v>
      </c>
      <c r="X23" s="80">
        <f>IF(Q23=0,"-",W23/Q23)</f>
        <v>0.5</v>
      </c>
      <c r="Y23" s="181">
        <v>23000</v>
      </c>
      <c r="Z23" s="182">
        <f>IFERROR(Y23/Q23,"-")</f>
        <v>5750</v>
      </c>
      <c r="AA23" s="182">
        <f>IFERROR(Y23/W23,"-")</f>
        <v>11500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0.25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2</v>
      </c>
      <c r="BY23" s="124">
        <f>IF(Q23=0,"",IF(BX23=0,"",(BX23/Q23)))</f>
        <v>0.5</v>
      </c>
      <c r="BZ23" s="125">
        <v>2</v>
      </c>
      <c r="CA23" s="126">
        <f>IFERROR(BZ23/BX23,"-")</f>
        <v>1</v>
      </c>
      <c r="CB23" s="127">
        <v>23000</v>
      </c>
      <c r="CC23" s="128">
        <f>IFERROR(CB23/BX23,"-")</f>
        <v>11500</v>
      </c>
      <c r="CD23" s="129">
        <v>1</v>
      </c>
      <c r="CE23" s="129"/>
      <c r="CF23" s="129">
        <v>1</v>
      </c>
      <c r="CG23" s="130">
        <v>1</v>
      </c>
      <c r="CH23" s="131">
        <f>IF(Q23=0,"",IF(CG23=0,"",(CG23/Q23)))</f>
        <v>0.25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2</v>
      </c>
      <c r="CQ23" s="138">
        <v>23000</v>
      </c>
      <c r="CR23" s="138">
        <v>20000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0.025</v>
      </c>
      <c r="B24" s="184" t="s">
        <v>104</v>
      </c>
      <c r="C24" s="184" t="s">
        <v>58</v>
      </c>
      <c r="D24" s="184"/>
      <c r="E24" s="184" t="s">
        <v>105</v>
      </c>
      <c r="F24" s="184" t="s">
        <v>106</v>
      </c>
      <c r="G24" s="184" t="s">
        <v>61</v>
      </c>
      <c r="H24" s="87" t="s">
        <v>100</v>
      </c>
      <c r="I24" s="87" t="s">
        <v>101</v>
      </c>
      <c r="J24" s="87" t="s">
        <v>107</v>
      </c>
      <c r="K24" s="176">
        <v>120000</v>
      </c>
      <c r="L24" s="79">
        <v>15</v>
      </c>
      <c r="M24" s="79">
        <v>0</v>
      </c>
      <c r="N24" s="79">
        <v>72</v>
      </c>
      <c r="O24" s="88">
        <v>7</v>
      </c>
      <c r="P24" s="89">
        <v>0</v>
      </c>
      <c r="Q24" s="90">
        <f>O24+P24</f>
        <v>7</v>
      </c>
      <c r="R24" s="80">
        <f>IFERROR(Q24/N24,"-")</f>
        <v>0.097222222222222</v>
      </c>
      <c r="S24" s="79">
        <v>0</v>
      </c>
      <c r="T24" s="79">
        <v>3</v>
      </c>
      <c r="U24" s="80">
        <f>IFERROR(T24/(Q24),"-")</f>
        <v>0.42857142857143</v>
      </c>
      <c r="V24" s="81">
        <f>IFERROR(K24/SUM(Q24:Q25),"-")</f>
        <v>10000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SUM(Y24:Y25)-SUM(K24:K25)</f>
        <v>-117000</v>
      </c>
      <c r="AC24" s="83">
        <f>SUM(Y24:Y25)/SUM(K24:K25)</f>
        <v>0.025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3</v>
      </c>
      <c r="BG24" s="110">
        <f>IF(Q24=0,"",IF(BF24=0,"",(BF24/Q24)))</f>
        <v>0.42857142857143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3</v>
      </c>
      <c r="BP24" s="117">
        <f>IF(Q24=0,"",IF(BO24=0,"",(BO24/Q24)))</f>
        <v>0.42857142857143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1</v>
      </c>
      <c r="BY24" s="124">
        <f>IF(Q24=0,"",IF(BX24=0,"",(BX24/Q24)))</f>
        <v>0.14285714285714</v>
      </c>
      <c r="BZ24" s="125">
        <v>1</v>
      </c>
      <c r="CA24" s="126">
        <f>IFERROR(BZ24/BX24,"-")</f>
        <v>1</v>
      </c>
      <c r="CB24" s="127">
        <v>4000</v>
      </c>
      <c r="CC24" s="128">
        <f>IFERROR(CB24/BX24,"-")</f>
        <v>4000</v>
      </c>
      <c r="CD24" s="129"/>
      <c r="CE24" s="129">
        <v>1</v>
      </c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>
        <v>4000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108</v>
      </c>
      <c r="C25" s="184" t="s">
        <v>58</v>
      </c>
      <c r="D25" s="184"/>
      <c r="E25" s="184" t="s">
        <v>105</v>
      </c>
      <c r="F25" s="184" t="s">
        <v>106</v>
      </c>
      <c r="G25" s="184" t="s">
        <v>66</v>
      </c>
      <c r="H25" s="87"/>
      <c r="I25" s="87"/>
      <c r="J25" s="87"/>
      <c r="K25" s="176"/>
      <c r="L25" s="79">
        <v>20</v>
      </c>
      <c r="M25" s="79">
        <v>19</v>
      </c>
      <c r="N25" s="79">
        <v>5</v>
      </c>
      <c r="O25" s="88">
        <v>5</v>
      </c>
      <c r="P25" s="89">
        <v>0</v>
      </c>
      <c r="Q25" s="90">
        <f>O25+P25</f>
        <v>5</v>
      </c>
      <c r="R25" s="80">
        <f>IFERROR(Q25/N25,"-")</f>
        <v>1</v>
      </c>
      <c r="S25" s="79">
        <v>0</v>
      </c>
      <c r="T25" s="79">
        <v>1</v>
      </c>
      <c r="U25" s="80">
        <f>IFERROR(T25/(Q25),"-")</f>
        <v>0.2</v>
      </c>
      <c r="V25" s="81"/>
      <c r="W25" s="82">
        <v>1</v>
      </c>
      <c r="X25" s="80">
        <f>IF(Q25=0,"-",W25/Q25)</f>
        <v>0.2</v>
      </c>
      <c r="Y25" s="181">
        <v>3000</v>
      </c>
      <c r="Z25" s="182">
        <f>IFERROR(Y25/Q25,"-")</f>
        <v>600</v>
      </c>
      <c r="AA25" s="182">
        <f>IFERROR(Y25/W25,"-")</f>
        <v>3000</v>
      </c>
      <c r="AB25" s="176"/>
      <c r="AC25" s="83"/>
      <c r="AD25" s="77"/>
      <c r="AE25" s="91">
        <v>1</v>
      </c>
      <c r="AF25" s="92">
        <f>IF(Q25=0,"",IF(AE25=0,"",(AE25/Q25)))</f>
        <v>0.2</v>
      </c>
      <c r="AG25" s="91">
        <v>1</v>
      </c>
      <c r="AH25" s="93">
        <f>IFERROR(AG25/AE25,"-")</f>
        <v>1</v>
      </c>
      <c r="AI25" s="94">
        <v>3000</v>
      </c>
      <c r="AJ25" s="95">
        <f>IFERROR(AI25/AE25,"-")</f>
        <v>3000</v>
      </c>
      <c r="AK25" s="96">
        <v>1</v>
      </c>
      <c r="AL25" s="96"/>
      <c r="AM25" s="96"/>
      <c r="AN25" s="97">
        <v>1</v>
      </c>
      <c r="AO25" s="98">
        <f>IF(Q25=0,"",IF(AN25=0,"",(AN25/Q25)))</f>
        <v>0.2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0.2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2</v>
      </c>
      <c r="BY25" s="124">
        <f>IF(Q25=0,"",IF(BX25=0,"",(BX25/Q25)))</f>
        <v>0.4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3000</v>
      </c>
      <c r="CR25" s="138">
        <v>3000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 t="str">
        <f>AC26</f>
        <v>0</v>
      </c>
      <c r="B26" s="184" t="s">
        <v>109</v>
      </c>
      <c r="C26" s="184" t="s">
        <v>58</v>
      </c>
      <c r="D26" s="184"/>
      <c r="E26" s="184"/>
      <c r="F26" s="184"/>
      <c r="G26" s="184" t="s">
        <v>61</v>
      </c>
      <c r="H26" s="87" t="s">
        <v>110</v>
      </c>
      <c r="I26" s="87" t="s">
        <v>111</v>
      </c>
      <c r="J26" s="186" t="s">
        <v>112</v>
      </c>
      <c r="K26" s="176">
        <v>0</v>
      </c>
      <c r="L26" s="79">
        <v>9</v>
      </c>
      <c r="M26" s="79">
        <v>0</v>
      </c>
      <c r="N26" s="79">
        <v>38</v>
      </c>
      <c r="O26" s="88">
        <v>5</v>
      </c>
      <c r="P26" s="89">
        <v>0</v>
      </c>
      <c r="Q26" s="90">
        <f>O26+P26</f>
        <v>5</v>
      </c>
      <c r="R26" s="80">
        <f>IFERROR(Q26/N26,"-")</f>
        <v>0.13157894736842</v>
      </c>
      <c r="S26" s="79">
        <v>1</v>
      </c>
      <c r="T26" s="79">
        <v>2</v>
      </c>
      <c r="U26" s="80">
        <f>IFERROR(T26/(Q26),"-")</f>
        <v>0.4</v>
      </c>
      <c r="V26" s="81">
        <f>IFERROR(K26/SUM(Q26:Q27),"-")</f>
        <v>0</v>
      </c>
      <c r="W26" s="82">
        <v>1</v>
      </c>
      <c r="X26" s="80">
        <f>IF(Q26=0,"-",W26/Q26)</f>
        <v>0.2</v>
      </c>
      <c r="Y26" s="181">
        <v>5000</v>
      </c>
      <c r="Z26" s="182">
        <f>IFERROR(Y26/Q26,"-")</f>
        <v>1000</v>
      </c>
      <c r="AA26" s="182">
        <f>IFERROR(Y26/W26,"-")</f>
        <v>5000</v>
      </c>
      <c r="AB26" s="176">
        <f>SUM(Y26:Y27)-SUM(K26:K27)</f>
        <v>5000</v>
      </c>
      <c r="AC26" s="83" t="str">
        <f>SUM(Y26:Y27)/SUM(K26:K27)</f>
        <v>0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0.2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1</v>
      </c>
      <c r="BP26" s="117">
        <f>IF(Q26=0,"",IF(BO26=0,"",(BO26/Q26)))</f>
        <v>0.2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2</v>
      </c>
      <c r="BY26" s="124">
        <f>IF(Q26=0,"",IF(BX26=0,"",(BX26/Q26)))</f>
        <v>0.4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>
        <v>1</v>
      </c>
      <c r="CH26" s="131">
        <f>IF(Q26=0,"",IF(CG26=0,"",(CG26/Q26)))</f>
        <v>0.2</v>
      </c>
      <c r="CI26" s="132">
        <v>1</v>
      </c>
      <c r="CJ26" s="133">
        <f>IFERROR(CI26/CG26,"-")</f>
        <v>1</v>
      </c>
      <c r="CK26" s="134">
        <v>5000</v>
      </c>
      <c r="CL26" s="135">
        <f>IFERROR(CK26/CG26,"-")</f>
        <v>5000</v>
      </c>
      <c r="CM26" s="136">
        <v>1</v>
      </c>
      <c r="CN26" s="136"/>
      <c r="CO26" s="136"/>
      <c r="CP26" s="137">
        <v>1</v>
      </c>
      <c r="CQ26" s="138">
        <v>5000</v>
      </c>
      <c r="CR26" s="138">
        <v>5000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113</v>
      </c>
      <c r="C27" s="184" t="s">
        <v>58</v>
      </c>
      <c r="D27" s="184"/>
      <c r="E27" s="184"/>
      <c r="F27" s="184"/>
      <c r="G27" s="184" t="s">
        <v>66</v>
      </c>
      <c r="H27" s="87"/>
      <c r="I27" s="87"/>
      <c r="J27" s="87"/>
      <c r="K27" s="176"/>
      <c r="L27" s="79">
        <v>7</v>
      </c>
      <c r="M27" s="79">
        <v>3</v>
      </c>
      <c r="N27" s="79">
        <v>1</v>
      </c>
      <c r="O27" s="88">
        <v>0</v>
      </c>
      <c r="P27" s="89">
        <v>0</v>
      </c>
      <c r="Q27" s="90">
        <f>O27+P27</f>
        <v>0</v>
      </c>
      <c r="R27" s="80">
        <f>IFERROR(Q27/N27,"-")</f>
        <v>0</v>
      </c>
      <c r="S27" s="79">
        <v>0</v>
      </c>
      <c r="T27" s="79">
        <v>0</v>
      </c>
      <c r="U27" s="80" t="str">
        <f>IFERROR(T27/(Q27),"-")</f>
        <v>-</v>
      </c>
      <c r="V27" s="81"/>
      <c r="W27" s="82">
        <v>0</v>
      </c>
      <c r="X27" s="80" t="str">
        <f>IF(Q27=0,"-",W27/Q27)</f>
        <v>-</v>
      </c>
      <c r="Y27" s="181">
        <v>0</v>
      </c>
      <c r="Z27" s="182" t="str">
        <f>IFERROR(Y27/Q27,"-")</f>
        <v>-</v>
      </c>
      <c r="AA27" s="182" t="str">
        <f>IFERROR(Y27/W27,"-")</f>
        <v>-</v>
      </c>
      <c r="AB27" s="176"/>
      <c r="AC27" s="83"/>
      <c r="AD27" s="77"/>
      <c r="AE27" s="91"/>
      <c r="AF27" s="92" t="str">
        <f>IF(Q27=0,"",IF(AE27=0,"",(AE27/Q27)))</f>
        <v/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 t="str">
        <f>IF(Q27=0,"",IF(AN27=0,"",(AN27/Q27)))</f>
        <v/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 t="str">
        <f>IF(Q27=0,"",IF(AW27=0,"",(AW27/Q27)))</f>
        <v/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 t="str">
        <f>IF(Q27=0,"",IF(BF27=0,"",(BF27/Q27)))</f>
        <v/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 t="str">
        <f>IF(Q27=0,"",IF(BO27=0,"",(BO27/Q27)))</f>
        <v/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/>
      <c r="BY27" s="124" t="str">
        <f>IF(Q27=0,"",IF(BX27=0,"",(BX27/Q27)))</f>
        <v/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 t="str">
        <f>IF(Q27=0,"",IF(CG27=0,"",(CG27/Q27)))</f>
        <v/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30"/>
      <c r="B28" s="84"/>
      <c r="C28" s="84"/>
      <c r="D28" s="85"/>
      <c r="E28" s="85"/>
      <c r="F28" s="85"/>
      <c r="G28" s="86"/>
      <c r="H28" s="87"/>
      <c r="I28" s="87"/>
      <c r="J28" s="87"/>
      <c r="K28" s="177"/>
      <c r="L28" s="34"/>
      <c r="M28" s="34"/>
      <c r="N28" s="31"/>
      <c r="O28" s="23"/>
      <c r="P28" s="23"/>
      <c r="Q28" s="23"/>
      <c r="R28" s="32"/>
      <c r="S28" s="32"/>
      <c r="T28" s="23"/>
      <c r="U28" s="32"/>
      <c r="V28" s="25"/>
      <c r="W28" s="25"/>
      <c r="X28" s="25"/>
      <c r="Y28" s="183"/>
      <c r="Z28" s="183"/>
      <c r="AA28" s="183"/>
      <c r="AB28" s="183"/>
      <c r="AC28" s="33"/>
      <c r="AD28" s="57"/>
      <c r="AE28" s="61"/>
      <c r="AF28" s="62"/>
      <c r="AG28" s="61"/>
      <c r="AH28" s="65"/>
      <c r="AI28" s="66"/>
      <c r="AJ28" s="67"/>
      <c r="AK28" s="68"/>
      <c r="AL28" s="68"/>
      <c r="AM28" s="68"/>
      <c r="AN28" s="61"/>
      <c r="AO28" s="62"/>
      <c r="AP28" s="61"/>
      <c r="AQ28" s="65"/>
      <c r="AR28" s="66"/>
      <c r="AS28" s="67"/>
      <c r="AT28" s="68"/>
      <c r="AU28" s="68"/>
      <c r="AV28" s="68"/>
      <c r="AW28" s="61"/>
      <c r="AX28" s="62"/>
      <c r="AY28" s="61"/>
      <c r="AZ28" s="65"/>
      <c r="BA28" s="66"/>
      <c r="BB28" s="67"/>
      <c r="BC28" s="68"/>
      <c r="BD28" s="68"/>
      <c r="BE28" s="68"/>
      <c r="BF28" s="61"/>
      <c r="BG28" s="62"/>
      <c r="BH28" s="61"/>
      <c r="BI28" s="65"/>
      <c r="BJ28" s="66"/>
      <c r="BK28" s="67"/>
      <c r="BL28" s="68"/>
      <c r="BM28" s="68"/>
      <c r="BN28" s="68"/>
      <c r="BO28" s="63"/>
      <c r="BP28" s="64"/>
      <c r="BQ28" s="61"/>
      <c r="BR28" s="65"/>
      <c r="BS28" s="66"/>
      <c r="BT28" s="67"/>
      <c r="BU28" s="68"/>
      <c r="BV28" s="68"/>
      <c r="BW28" s="68"/>
      <c r="BX28" s="63"/>
      <c r="BY28" s="64"/>
      <c r="BZ28" s="61"/>
      <c r="CA28" s="65"/>
      <c r="CB28" s="66"/>
      <c r="CC28" s="67"/>
      <c r="CD28" s="68"/>
      <c r="CE28" s="68"/>
      <c r="CF28" s="68"/>
      <c r="CG28" s="63"/>
      <c r="CH28" s="64"/>
      <c r="CI28" s="61"/>
      <c r="CJ28" s="65"/>
      <c r="CK28" s="66"/>
      <c r="CL28" s="67"/>
      <c r="CM28" s="68"/>
      <c r="CN28" s="68"/>
      <c r="CO28" s="68"/>
      <c r="CP28" s="69"/>
      <c r="CQ28" s="66"/>
      <c r="CR28" s="66"/>
      <c r="CS28" s="66"/>
      <c r="CT28" s="70"/>
    </row>
    <row r="29" spans="1:99">
      <c r="A29" s="30"/>
      <c r="B29" s="37"/>
      <c r="C29" s="37"/>
      <c r="D29" s="21"/>
      <c r="E29" s="21"/>
      <c r="F29" s="21"/>
      <c r="G29" s="22"/>
      <c r="H29" s="36"/>
      <c r="I29" s="36"/>
      <c r="J29" s="73"/>
      <c r="K29" s="178"/>
      <c r="L29" s="34"/>
      <c r="M29" s="34"/>
      <c r="N29" s="31"/>
      <c r="O29" s="23"/>
      <c r="P29" s="23"/>
      <c r="Q29" s="23"/>
      <c r="R29" s="32"/>
      <c r="S29" s="32"/>
      <c r="T29" s="23"/>
      <c r="U29" s="32"/>
      <c r="V29" s="25"/>
      <c r="W29" s="25"/>
      <c r="X29" s="25"/>
      <c r="Y29" s="183"/>
      <c r="Z29" s="183"/>
      <c r="AA29" s="183"/>
      <c r="AB29" s="183"/>
      <c r="AC29" s="33"/>
      <c r="AD29" s="59"/>
      <c r="AE29" s="61"/>
      <c r="AF29" s="62"/>
      <c r="AG29" s="61"/>
      <c r="AH29" s="65"/>
      <c r="AI29" s="66"/>
      <c r="AJ29" s="67"/>
      <c r="AK29" s="68"/>
      <c r="AL29" s="68"/>
      <c r="AM29" s="68"/>
      <c r="AN29" s="61"/>
      <c r="AO29" s="62"/>
      <c r="AP29" s="61"/>
      <c r="AQ29" s="65"/>
      <c r="AR29" s="66"/>
      <c r="AS29" s="67"/>
      <c r="AT29" s="68"/>
      <c r="AU29" s="68"/>
      <c r="AV29" s="68"/>
      <c r="AW29" s="61"/>
      <c r="AX29" s="62"/>
      <c r="AY29" s="61"/>
      <c r="AZ29" s="65"/>
      <c r="BA29" s="66"/>
      <c r="BB29" s="67"/>
      <c r="BC29" s="68"/>
      <c r="BD29" s="68"/>
      <c r="BE29" s="68"/>
      <c r="BF29" s="61"/>
      <c r="BG29" s="62"/>
      <c r="BH29" s="61"/>
      <c r="BI29" s="65"/>
      <c r="BJ29" s="66"/>
      <c r="BK29" s="67"/>
      <c r="BL29" s="68"/>
      <c r="BM29" s="68"/>
      <c r="BN29" s="68"/>
      <c r="BO29" s="63"/>
      <c r="BP29" s="64"/>
      <c r="BQ29" s="61"/>
      <c r="BR29" s="65"/>
      <c r="BS29" s="66"/>
      <c r="BT29" s="67"/>
      <c r="BU29" s="68"/>
      <c r="BV29" s="68"/>
      <c r="BW29" s="68"/>
      <c r="BX29" s="63"/>
      <c r="BY29" s="64"/>
      <c r="BZ29" s="61"/>
      <c r="CA29" s="65"/>
      <c r="CB29" s="66"/>
      <c r="CC29" s="67"/>
      <c r="CD29" s="68"/>
      <c r="CE29" s="68"/>
      <c r="CF29" s="68"/>
      <c r="CG29" s="63"/>
      <c r="CH29" s="64"/>
      <c r="CI29" s="61"/>
      <c r="CJ29" s="65"/>
      <c r="CK29" s="66"/>
      <c r="CL29" s="67"/>
      <c r="CM29" s="68"/>
      <c r="CN29" s="68"/>
      <c r="CO29" s="68"/>
      <c r="CP29" s="69"/>
      <c r="CQ29" s="66"/>
      <c r="CR29" s="66"/>
      <c r="CS29" s="66"/>
      <c r="CT29" s="70"/>
    </row>
    <row r="30" spans="1:99">
      <c r="A30" s="19">
        <f>AC30</f>
        <v>1.5887603305785</v>
      </c>
      <c r="B30" s="39"/>
      <c r="C30" s="39"/>
      <c r="D30" s="39"/>
      <c r="E30" s="39"/>
      <c r="F30" s="39"/>
      <c r="G30" s="39"/>
      <c r="H30" s="40" t="s">
        <v>114</v>
      </c>
      <c r="I30" s="40"/>
      <c r="J30" s="40"/>
      <c r="K30" s="179">
        <f>SUM(K6:K29)</f>
        <v>1210000</v>
      </c>
      <c r="L30" s="41">
        <f>SUM(L6:L29)</f>
        <v>855</v>
      </c>
      <c r="M30" s="41">
        <f>SUM(M6:M29)</f>
        <v>245</v>
      </c>
      <c r="N30" s="41">
        <f>SUM(N6:N29)</f>
        <v>1024</v>
      </c>
      <c r="O30" s="41">
        <f>SUM(O6:O29)</f>
        <v>128</v>
      </c>
      <c r="P30" s="41">
        <f>SUM(P6:P29)</f>
        <v>1</v>
      </c>
      <c r="Q30" s="41">
        <f>SUM(Q6:Q29)</f>
        <v>129</v>
      </c>
      <c r="R30" s="42">
        <f>IFERROR(Q30/N30,"-")</f>
        <v>0.1259765625</v>
      </c>
      <c r="S30" s="76">
        <f>SUM(S6:S29)</f>
        <v>9</v>
      </c>
      <c r="T30" s="76">
        <f>SUM(T6:T29)</f>
        <v>40</v>
      </c>
      <c r="U30" s="42">
        <f>IFERROR(S30/Q30,"-")</f>
        <v>0.069767441860465</v>
      </c>
      <c r="V30" s="43">
        <f>IFERROR(K30/Q30,"-")</f>
        <v>9379.8449612403</v>
      </c>
      <c r="W30" s="44">
        <f>SUM(W6:W29)</f>
        <v>37</v>
      </c>
      <c r="X30" s="42">
        <f>IFERROR(W30/Q30,"-")</f>
        <v>0.28682170542636</v>
      </c>
      <c r="Y30" s="179">
        <f>SUM(Y6:Y29)</f>
        <v>1922400</v>
      </c>
      <c r="Z30" s="179">
        <f>IFERROR(Y30/Q30,"-")</f>
        <v>14902.325581395</v>
      </c>
      <c r="AA30" s="179">
        <f>IFERROR(Y30/W30,"-")</f>
        <v>51956.756756757</v>
      </c>
      <c r="AB30" s="179">
        <f>Y30-K30</f>
        <v>712400</v>
      </c>
      <c r="AC30" s="45">
        <f>Y30/K30</f>
        <v>1.5887603305785</v>
      </c>
      <c r="AD30" s="58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3"/>
    <mergeCell ref="K6:K13"/>
    <mergeCell ref="V6:V13"/>
    <mergeCell ref="AB6:AB13"/>
    <mergeCell ref="AC6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115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0.15</v>
      </c>
      <c r="B6" s="184" t="s">
        <v>116</v>
      </c>
      <c r="C6" s="184" t="s">
        <v>58</v>
      </c>
      <c r="D6" s="184" t="s">
        <v>117</v>
      </c>
      <c r="E6" s="184" t="s">
        <v>118</v>
      </c>
      <c r="F6" s="184" t="s">
        <v>119</v>
      </c>
      <c r="G6" s="184" t="s">
        <v>61</v>
      </c>
      <c r="H6" s="87" t="s">
        <v>120</v>
      </c>
      <c r="I6" s="87" t="s">
        <v>121</v>
      </c>
      <c r="J6" s="87" t="s">
        <v>107</v>
      </c>
      <c r="K6" s="176">
        <v>80000</v>
      </c>
      <c r="L6" s="79">
        <v>20</v>
      </c>
      <c r="M6" s="79">
        <v>0</v>
      </c>
      <c r="N6" s="79">
        <v>47</v>
      </c>
      <c r="O6" s="88">
        <v>16</v>
      </c>
      <c r="P6" s="89">
        <v>1</v>
      </c>
      <c r="Q6" s="90">
        <f>O6+P6</f>
        <v>17</v>
      </c>
      <c r="R6" s="80">
        <f>IFERROR(Q6/N6,"-")</f>
        <v>0.36170212765957</v>
      </c>
      <c r="S6" s="79">
        <v>0</v>
      </c>
      <c r="T6" s="79">
        <v>5</v>
      </c>
      <c r="U6" s="80">
        <f>IFERROR(T6/(Q6),"-")</f>
        <v>0.29411764705882</v>
      </c>
      <c r="V6" s="81">
        <f>IFERROR(K6/SUM(Q6:Q7),"-")</f>
        <v>2352.9411764706</v>
      </c>
      <c r="W6" s="82">
        <v>3</v>
      </c>
      <c r="X6" s="80">
        <f>IF(Q6=0,"-",W6/Q6)</f>
        <v>0.17647058823529</v>
      </c>
      <c r="Y6" s="181">
        <v>9000</v>
      </c>
      <c r="Z6" s="182">
        <f>IFERROR(Y6/Q6,"-")</f>
        <v>529.41176470588</v>
      </c>
      <c r="AA6" s="182">
        <f>IFERROR(Y6/W6,"-")</f>
        <v>3000</v>
      </c>
      <c r="AB6" s="176">
        <f>SUM(Y6:Y7)-SUM(K6:K7)</f>
        <v>-68000</v>
      </c>
      <c r="AC6" s="83">
        <f>SUM(Y6:Y7)/SUM(K6:K7)</f>
        <v>0.15</v>
      </c>
      <c r="AD6" s="77"/>
      <c r="AE6" s="91">
        <v>1</v>
      </c>
      <c r="AF6" s="92">
        <f>IF(Q6=0,"",IF(AE6=0,"",(AE6/Q6)))</f>
        <v>0.058823529411765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8</v>
      </c>
      <c r="AO6" s="98">
        <f>IF(Q6=0,"",IF(AN6=0,"",(AN6/Q6)))</f>
        <v>0.47058823529412</v>
      </c>
      <c r="AP6" s="97">
        <v>1</v>
      </c>
      <c r="AQ6" s="99">
        <f>IFERROR(AP6/AN6,"-")</f>
        <v>0.125</v>
      </c>
      <c r="AR6" s="100">
        <v>3000</v>
      </c>
      <c r="AS6" s="101">
        <f>IFERROR(AR6/AN6,"-")</f>
        <v>375</v>
      </c>
      <c r="AT6" s="102">
        <v>1</v>
      </c>
      <c r="AU6" s="102"/>
      <c r="AV6" s="102"/>
      <c r="AW6" s="103">
        <v>2</v>
      </c>
      <c r="AX6" s="104">
        <f>IF(Q6=0,"",IF(AW6=0,"",(AW6/Q6)))</f>
        <v>0.11764705882353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2</v>
      </c>
      <c r="BG6" s="110">
        <f>IF(Q6=0,"",IF(BF6=0,"",(BF6/Q6)))</f>
        <v>0.11764705882353</v>
      </c>
      <c r="BH6" s="109">
        <v>1</v>
      </c>
      <c r="BI6" s="111">
        <f>IFERROR(BH6/BF6,"-")</f>
        <v>0.5</v>
      </c>
      <c r="BJ6" s="112">
        <v>1000</v>
      </c>
      <c r="BK6" s="113">
        <f>IFERROR(BJ6/BF6,"-")</f>
        <v>500</v>
      </c>
      <c r="BL6" s="114">
        <v>1</v>
      </c>
      <c r="BM6" s="114"/>
      <c r="BN6" s="114"/>
      <c r="BO6" s="116">
        <v>4</v>
      </c>
      <c r="BP6" s="117">
        <f>IF(Q6=0,"",IF(BO6=0,"",(BO6/Q6)))</f>
        <v>0.23529411764706</v>
      </c>
      <c r="BQ6" s="118">
        <v>1</v>
      </c>
      <c r="BR6" s="119">
        <f>IFERROR(BQ6/BO6,"-")</f>
        <v>0.25</v>
      </c>
      <c r="BS6" s="120">
        <v>5000</v>
      </c>
      <c r="BT6" s="121">
        <f>IFERROR(BS6/BO6,"-")</f>
        <v>1250</v>
      </c>
      <c r="BU6" s="122"/>
      <c r="BV6" s="122">
        <v>1</v>
      </c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9000</v>
      </c>
      <c r="CR6" s="138">
        <v>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122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68</v>
      </c>
      <c r="M7" s="79">
        <v>46</v>
      </c>
      <c r="N7" s="79">
        <v>35</v>
      </c>
      <c r="O7" s="88">
        <v>17</v>
      </c>
      <c r="P7" s="89">
        <v>0</v>
      </c>
      <c r="Q7" s="90">
        <f>O7+P7</f>
        <v>17</v>
      </c>
      <c r="R7" s="80">
        <f>IFERROR(Q7/N7,"-")</f>
        <v>0.48571428571429</v>
      </c>
      <c r="S7" s="79">
        <v>0</v>
      </c>
      <c r="T7" s="79">
        <v>5</v>
      </c>
      <c r="U7" s="80">
        <f>IFERROR(T7/(Q7),"-")</f>
        <v>0.29411764705882</v>
      </c>
      <c r="V7" s="81"/>
      <c r="W7" s="82">
        <v>1</v>
      </c>
      <c r="X7" s="80">
        <f>IF(Q7=0,"-",W7/Q7)</f>
        <v>0.058823529411765</v>
      </c>
      <c r="Y7" s="181">
        <v>3000</v>
      </c>
      <c r="Z7" s="182">
        <f>IFERROR(Y7/Q7,"-")</f>
        <v>176.47058823529</v>
      </c>
      <c r="AA7" s="182">
        <f>IFERROR(Y7/W7,"-")</f>
        <v>3000</v>
      </c>
      <c r="AB7" s="176"/>
      <c r="AC7" s="83"/>
      <c r="AD7" s="77"/>
      <c r="AE7" s="91">
        <v>2</v>
      </c>
      <c r="AF7" s="92">
        <f>IF(Q7=0,"",IF(AE7=0,"",(AE7/Q7)))</f>
        <v>0.11764705882353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4</v>
      </c>
      <c r="AO7" s="98">
        <f>IF(Q7=0,"",IF(AN7=0,"",(AN7/Q7)))</f>
        <v>0.23529411764706</v>
      </c>
      <c r="AP7" s="97">
        <v>1</v>
      </c>
      <c r="AQ7" s="99">
        <f>IFERROR(AP7/AN7,"-")</f>
        <v>0.25</v>
      </c>
      <c r="AR7" s="100">
        <v>3000</v>
      </c>
      <c r="AS7" s="101">
        <f>IFERROR(AR7/AN7,"-")</f>
        <v>750</v>
      </c>
      <c r="AT7" s="102">
        <v>1</v>
      </c>
      <c r="AU7" s="102"/>
      <c r="AV7" s="102"/>
      <c r="AW7" s="103">
        <v>2</v>
      </c>
      <c r="AX7" s="104">
        <f>IF(Q7=0,"",IF(AW7=0,"",(AW7/Q7)))</f>
        <v>0.11764705882353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4</v>
      </c>
      <c r="BG7" s="110">
        <f>IF(Q7=0,"",IF(BF7=0,"",(BF7/Q7)))</f>
        <v>0.23529411764706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3</v>
      </c>
      <c r="BP7" s="117">
        <f>IF(Q7=0,"",IF(BO7=0,"",(BO7/Q7)))</f>
        <v>0.17647058823529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0.058823529411765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0.058823529411765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1</v>
      </c>
      <c r="CQ7" s="138">
        <v>3000</v>
      </c>
      <c r="CR7" s="138">
        <v>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0.15</v>
      </c>
      <c r="B10" s="39"/>
      <c r="C10" s="39"/>
      <c r="D10" s="39"/>
      <c r="E10" s="39"/>
      <c r="F10" s="39"/>
      <c r="G10" s="39"/>
      <c r="H10" s="40" t="s">
        <v>123</v>
      </c>
      <c r="I10" s="40"/>
      <c r="J10" s="40"/>
      <c r="K10" s="179">
        <f>SUM(K6:K9)</f>
        <v>80000</v>
      </c>
      <c r="L10" s="41">
        <f>SUM(L6:L9)</f>
        <v>88</v>
      </c>
      <c r="M10" s="41">
        <f>SUM(M6:M9)</f>
        <v>46</v>
      </c>
      <c r="N10" s="41">
        <f>SUM(N6:N9)</f>
        <v>82</v>
      </c>
      <c r="O10" s="41">
        <f>SUM(O6:O9)</f>
        <v>33</v>
      </c>
      <c r="P10" s="41">
        <f>SUM(P6:P9)</f>
        <v>1</v>
      </c>
      <c r="Q10" s="41">
        <f>SUM(Q6:Q9)</f>
        <v>34</v>
      </c>
      <c r="R10" s="42">
        <f>IFERROR(Q10/N10,"-")</f>
        <v>0.41463414634146</v>
      </c>
      <c r="S10" s="76">
        <f>SUM(S6:S9)</f>
        <v>0</v>
      </c>
      <c r="T10" s="76">
        <f>SUM(T6:T9)</f>
        <v>10</v>
      </c>
      <c r="U10" s="42">
        <f>IFERROR(S10/Q10,"-")</f>
        <v>0</v>
      </c>
      <c r="V10" s="43">
        <f>IFERROR(K10/Q10,"-")</f>
        <v>2352.9411764706</v>
      </c>
      <c r="W10" s="44">
        <f>SUM(W6:W9)</f>
        <v>4</v>
      </c>
      <c r="X10" s="42">
        <f>IFERROR(W10/Q10,"-")</f>
        <v>0.11764705882353</v>
      </c>
      <c r="Y10" s="179">
        <f>SUM(Y6:Y9)</f>
        <v>12000</v>
      </c>
      <c r="Z10" s="179">
        <f>IFERROR(Y10/Q10,"-")</f>
        <v>352.94117647059</v>
      </c>
      <c r="AA10" s="179">
        <f>IFERROR(Y10/W10,"-")</f>
        <v>3000</v>
      </c>
      <c r="AB10" s="179">
        <f>Y10-K10</f>
        <v>-68000</v>
      </c>
      <c r="AC10" s="45">
        <f>Y10/K10</f>
        <v>0.15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124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125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2.8684939385721</v>
      </c>
      <c r="B6" s="184" t="s">
        <v>126</v>
      </c>
      <c r="C6" s="184" t="s">
        <v>127</v>
      </c>
      <c r="D6" s="184"/>
      <c r="E6" s="184"/>
      <c r="F6" s="87" t="s">
        <v>128</v>
      </c>
      <c r="G6" s="87" t="s">
        <v>129</v>
      </c>
      <c r="H6" s="176">
        <v>3053076</v>
      </c>
      <c r="I6" s="79">
        <v>2941</v>
      </c>
      <c r="J6" s="79">
        <v>0</v>
      </c>
      <c r="K6" s="79">
        <v>177545</v>
      </c>
      <c r="L6" s="90">
        <v>1168</v>
      </c>
      <c r="M6" s="80">
        <f>IFERROR(L6/K6,"-")</f>
        <v>0.0065786138725394</v>
      </c>
      <c r="N6" s="79">
        <v>48</v>
      </c>
      <c r="O6" s="79">
        <v>521</v>
      </c>
      <c r="P6" s="80">
        <f>IFERROR(N6/(L6),"-")</f>
        <v>0.041095890410959</v>
      </c>
      <c r="Q6" s="81">
        <f>IFERROR(H6/SUM(L6:L6),"-")</f>
        <v>2613.9349315068</v>
      </c>
      <c r="R6" s="82">
        <v>185</v>
      </c>
      <c r="S6" s="80">
        <f>IF(L6=0,"-",R6/L6)</f>
        <v>0.1583904109589</v>
      </c>
      <c r="T6" s="181">
        <v>8757730</v>
      </c>
      <c r="U6" s="182">
        <f>IFERROR(T6/L6,"-")</f>
        <v>7498.0565068493</v>
      </c>
      <c r="V6" s="182">
        <f>IFERROR(T6/R6,"-")</f>
        <v>47339.081081081</v>
      </c>
      <c r="W6" s="176">
        <f>SUM(T6:T6)-SUM(H6:H6)</f>
        <v>5704654</v>
      </c>
      <c r="X6" s="83">
        <f>SUM(T6:T6)/SUM(H6:H6)</f>
        <v>2.8684939385721</v>
      </c>
      <c r="Y6" s="77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>
        <v>4</v>
      </c>
      <c r="AS6" s="104">
        <f>IF(L6=0,"",IF(AR6=0,"",(AR6/L6)))</f>
        <v>0.0034246575342466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27</v>
      </c>
      <c r="BB6" s="110">
        <f>IF(L6=0,"",IF(BA6=0,"",(BA6/L6)))</f>
        <v>0.023116438356164</v>
      </c>
      <c r="BC6" s="109">
        <v>3</v>
      </c>
      <c r="BD6" s="111">
        <f>IFERROR(BC6/BA6,"-")</f>
        <v>0.11111111111111</v>
      </c>
      <c r="BE6" s="112">
        <v>8000</v>
      </c>
      <c r="BF6" s="113">
        <f>IFERROR(BE6/BA6,"-")</f>
        <v>296.2962962963</v>
      </c>
      <c r="BG6" s="114">
        <v>2</v>
      </c>
      <c r="BH6" s="114">
        <v>1</v>
      </c>
      <c r="BI6" s="114"/>
      <c r="BJ6" s="116">
        <v>718</v>
      </c>
      <c r="BK6" s="117">
        <f>IF(L6=0,"",IF(BJ6=0,"",(BJ6/L6)))</f>
        <v>0.61472602739726</v>
      </c>
      <c r="BL6" s="118">
        <v>87</v>
      </c>
      <c r="BM6" s="119">
        <f>IFERROR(BL6/BJ6,"-")</f>
        <v>0.12116991643454</v>
      </c>
      <c r="BN6" s="120">
        <v>2499900</v>
      </c>
      <c r="BO6" s="121">
        <f>IFERROR(BN6/BJ6,"-")</f>
        <v>3481.7548746518</v>
      </c>
      <c r="BP6" s="122">
        <v>54</v>
      </c>
      <c r="BQ6" s="122">
        <v>13</v>
      </c>
      <c r="BR6" s="122">
        <v>20</v>
      </c>
      <c r="BS6" s="123">
        <v>349</v>
      </c>
      <c r="BT6" s="124">
        <f>IF(L6=0,"",IF(BS6=0,"",(BS6/L6)))</f>
        <v>0.29880136986301</v>
      </c>
      <c r="BU6" s="125">
        <v>71</v>
      </c>
      <c r="BV6" s="126">
        <f>IFERROR(BU6/BS6,"-")</f>
        <v>0.20343839541547</v>
      </c>
      <c r="BW6" s="127">
        <v>3813000</v>
      </c>
      <c r="BX6" s="128">
        <f>IFERROR(BW6/BS6,"-")</f>
        <v>10925.501432665</v>
      </c>
      <c r="BY6" s="129">
        <v>27</v>
      </c>
      <c r="BZ6" s="129">
        <v>14</v>
      </c>
      <c r="CA6" s="129">
        <v>30</v>
      </c>
      <c r="CB6" s="130">
        <v>70</v>
      </c>
      <c r="CC6" s="131">
        <f>IF(L6=0,"",IF(CB6=0,"",(CB6/L6)))</f>
        <v>0.059931506849315</v>
      </c>
      <c r="CD6" s="132">
        <v>24</v>
      </c>
      <c r="CE6" s="133">
        <f>IFERROR(CD6/CB6,"-")</f>
        <v>0.34285714285714</v>
      </c>
      <c r="CF6" s="134">
        <v>2436830</v>
      </c>
      <c r="CG6" s="135">
        <f>IFERROR(CF6/CB6,"-")</f>
        <v>34811.857142857</v>
      </c>
      <c r="CH6" s="136">
        <v>10</v>
      </c>
      <c r="CI6" s="136">
        <v>1</v>
      </c>
      <c r="CJ6" s="136">
        <v>13</v>
      </c>
      <c r="CK6" s="137">
        <v>185</v>
      </c>
      <c r="CL6" s="138">
        <v>8757730</v>
      </c>
      <c r="CM6" s="138">
        <v>1110000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30"/>
      <c r="B7" s="84"/>
      <c r="C7" s="84"/>
      <c r="D7" s="85"/>
      <c r="E7" s="86"/>
      <c r="F7" s="87"/>
      <c r="G7" s="87"/>
      <c r="H7" s="177"/>
      <c r="I7" s="34"/>
      <c r="J7" s="34"/>
      <c r="K7" s="31"/>
      <c r="L7" s="31"/>
      <c r="M7" s="33"/>
      <c r="N7" s="33"/>
      <c r="O7" s="31"/>
      <c r="P7" s="33"/>
      <c r="Q7" s="25"/>
      <c r="R7" s="25"/>
      <c r="S7" s="25"/>
      <c r="T7" s="183"/>
      <c r="U7" s="183"/>
      <c r="V7" s="183"/>
      <c r="W7" s="183"/>
      <c r="X7" s="33"/>
      <c r="Y7" s="57"/>
      <c r="Z7" s="61"/>
      <c r="AA7" s="62"/>
      <c r="AB7" s="61"/>
      <c r="AC7" s="65"/>
      <c r="AD7" s="66"/>
      <c r="AE7" s="67"/>
      <c r="AF7" s="68"/>
      <c r="AG7" s="68"/>
      <c r="AH7" s="68"/>
      <c r="AI7" s="61"/>
      <c r="AJ7" s="62"/>
      <c r="AK7" s="61"/>
      <c r="AL7" s="65"/>
      <c r="AM7" s="66"/>
      <c r="AN7" s="67"/>
      <c r="AO7" s="68"/>
      <c r="AP7" s="68"/>
      <c r="AQ7" s="68"/>
      <c r="AR7" s="61"/>
      <c r="AS7" s="62"/>
      <c r="AT7" s="61"/>
      <c r="AU7" s="65"/>
      <c r="AV7" s="66"/>
      <c r="AW7" s="67"/>
      <c r="AX7" s="68"/>
      <c r="AY7" s="68"/>
      <c r="AZ7" s="68"/>
      <c r="BA7" s="61"/>
      <c r="BB7" s="62"/>
      <c r="BC7" s="61"/>
      <c r="BD7" s="65"/>
      <c r="BE7" s="66"/>
      <c r="BF7" s="67"/>
      <c r="BG7" s="68"/>
      <c r="BH7" s="68"/>
      <c r="BI7" s="68"/>
      <c r="BJ7" s="63"/>
      <c r="BK7" s="64"/>
      <c r="BL7" s="61"/>
      <c r="BM7" s="65"/>
      <c r="BN7" s="66"/>
      <c r="BO7" s="67"/>
      <c r="BP7" s="68"/>
      <c r="BQ7" s="68"/>
      <c r="BR7" s="68"/>
      <c r="BS7" s="63"/>
      <c r="BT7" s="64"/>
      <c r="BU7" s="61"/>
      <c r="BV7" s="65"/>
      <c r="BW7" s="66"/>
      <c r="BX7" s="67"/>
      <c r="BY7" s="68"/>
      <c r="BZ7" s="68"/>
      <c r="CA7" s="68"/>
      <c r="CB7" s="63"/>
      <c r="CC7" s="64"/>
      <c r="CD7" s="61"/>
      <c r="CE7" s="65"/>
      <c r="CF7" s="66"/>
      <c r="CG7" s="67"/>
      <c r="CH7" s="68"/>
      <c r="CI7" s="68"/>
      <c r="CJ7" s="68"/>
      <c r="CK7" s="69"/>
      <c r="CL7" s="66"/>
      <c r="CM7" s="66"/>
      <c r="CN7" s="66"/>
      <c r="CO7" s="70"/>
    </row>
    <row r="8" spans="1:95">
      <c r="A8" s="30"/>
      <c r="B8" s="37"/>
      <c r="C8" s="37"/>
      <c r="D8" s="31"/>
      <c r="E8" s="31"/>
      <c r="F8" s="36"/>
      <c r="G8" s="73"/>
      <c r="H8" s="178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9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19">
        <f>Z9</f>
        <v/>
      </c>
      <c r="B9" s="41"/>
      <c r="C9" s="41"/>
      <c r="D9" s="41"/>
      <c r="E9" s="41"/>
      <c r="F9" s="40" t="s">
        <v>130</v>
      </c>
      <c r="G9" s="40"/>
      <c r="H9" s="179"/>
      <c r="I9" s="41">
        <f>SUM(I6:I8)</f>
        <v>2941</v>
      </c>
      <c r="J9" s="41">
        <f>SUM(J6:J8)</f>
        <v>0</v>
      </c>
      <c r="K9" s="41">
        <f>SUM(K6:K8)</f>
        <v>177545</v>
      </c>
      <c r="L9" s="41">
        <f>SUM(L6:L8)</f>
        <v>1168</v>
      </c>
      <c r="M9" s="42">
        <f>IFERROR(L9/K9,"-")</f>
        <v>0.0065786138725394</v>
      </c>
      <c r="N9" s="76">
        <f>SUM(N6:N8)</f>
        <v>48</v>
      </c>
      <c r="O9" s="76">
        <f>SUM(O6:O8)</f>
        <v>521</v>
      </c>
      <c r="P9" s="42">
        <f>IFERROR(N9/L9,"-")</f>
        <v>0.041095890410959</v>
      </c>
      <c r="Q9" s="43">
        <f>IFERROR(H9/L9,"-")</f>
        <v>0</v>
      </c>
      <c r="R9" s="44">
        <f>SUM(R6:R8)</f>
        <v>185</v>
      </c>
      <c r="S9" s="42">
        <f>IFERROR(R9/L9,"-")</f>
        <v>0.1583904109589</v>
      </c>
      <c r="T9" s="179">
        <f>SUM(T6:T8)</f>
        <v>8757730</v>
      </c>
      <c r="U9" s="179">
        <f>IFERROR(T9/L9,"-")</f>
        <v>7498.0565068493</v>
      </c>
      <c r="V9" s="179">
        <f>IFERROR(T9/R9,"-")</f>
        <v>47339.081081081</v>
      </c>
      <c r="W9" s="179">
        <f>T9-H9</f>
        <v>8757730</v>
      </c>
      <c r="X9" s="45" t="str">
        <f>T9/H9</f>
        <v>0</v>
      </c>
      <c r="Y9" s="58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