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<sst xmlns="http://schemas.openxmlformats.org/spreadsheetml/2006/main" uniqueCount="165">
  <si>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</si>
  <si>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</si>
  <si>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</si>
  <si>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</si>
  <si>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</si>
  <si>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</si>
  <si>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</si>
  <si>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</si>
  <si>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</si>
  <si>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</si>
  <si>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</si>
  <si>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</si>
  <si>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</si>
  <si>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</si>
  <si>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</si>
  <si>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</si>
  <si>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</si>
  <si>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</si>
  <si>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</si>
  <si>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</si>
  <si>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</si>
  <si>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</si>
  <si>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</si>
  <si>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</si>
  <si>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</si>
  <si>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</si>
  <si>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</si>
  <si>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</si>
  <si>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</si>
  <si>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</si>
  <si>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</si>
  <si>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</si>
  <si>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</si>
  <si>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</si>
  <si>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</si>
  <si>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</si>
  <si>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</si>
  <si>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</si>
  <si>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</si>
  <si>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</si>
  <si>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</si>
  <si>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</si>
  <si>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</si>
  <si>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</si>
  <si>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</si>
  <si>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</si>
  <si>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</si>
  <si>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</si>
  <si>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</si>
  <si>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</si>
  <si>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</si>
  <si>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</si>
  <si>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</si>
  <si>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</si>
  <si>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</si>
  <si>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</si>
  <si>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</si>
  <si>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np3071</t>
  </si>
  <si>
    <t>インターカラー</t>
  </si>
  <si>
    <t>旧デイリー風（緒方泰子）</t>
  </si>
  <si>
    <t>もう50代の熟女だけど</t>
  </si>
  <si>
    <t>lp03_a</t>
  </si>
  <si>
    <t>スポーツ報知関西　1回目</t>
  </si>
  <si>
    <t>4C終面雑報</t>
  </si>
  <si>
    <t>5月01日(日)</t>
  </si>
  <si>
    <t>np3072</t>
  </si>
  <si>
    <t>興奮版（赤い服女性）</t>
  </si>
  <si>
    <t>久々に興奮しました</t>
  </si>
  <si>
    <t>スポーツ報知関西　2回目</t>
  </si>
  <si>
    <t>5月02日(月)</t>
  </si>
  <si>
    <t>np3073</t>
  </si>
  <si>
    <t>再婚&amp;理解者版（緒方泰子）</t>
  </si>
  <si>
    <t>再婚&amp;理解者</t>
  </si>
  <si>
    <t>スポーツ報知関西　3回目</t>
  </si>
  <si>
    <t>5月05日(木)</t>
  </si>
  <si>
    <t>np3074</t>
  </si>
  <si>
    <t>大正版（赤い服女性）</t>
  </si>
  <si>
    <t>学生いませんギャルもいません40代50代60代中年女性が多いサイト</t>
  </si>
  <si>
    <t>スポーツ報知関西　4回目</t>
  </si>
  <si>
    <t>5月11日(水)</t>
  </si>
  <si>
    <t>np3075</t>
  </si>
  <si>
    <t>スポーツ報知関西　5回目</t>
  </si>
  <si>
    <t>5月12日(木)</t>
  </si>
  <si>
    <t>np3076</t>
  </si>
  <si>
    <t>スポーツ報知関西　6回目</t>
  </si>
  <si>
    <t>5月14日(土)</t>
  </si>
  <si>
    <t>np3077</t>
  </si>
  <si>
    <t>スポーツ報知関西　7回目</t>
  </si>
  <si>
    <t>5月15日(日)</t>
  </si>
  <si>
    <t>np3078</t>
  </si>
  <si>
    <t>スポーツ報知関西　8回目</t>
  </si>
  <si>
    <t>5月16日(月)</t>
  </si>
  <si>
    <t>np3079</t>
  </si>
  <si>
    <t>スポーツ報知関西　9回目</t>
  </si>
  <si>
    <t>5月18日(水)</t>
  </si>
  <si>
    <t>np3080</t>
  </si>
  <si>
    <t>スポーツ報知関西　10回目</t>
  </si>
  <si>
    <t>5月19日(木)</t>
  </si>
  <si>
    <t>np3081</t>
  </si>
  <si>
    <t>スポーツ報知関西　11回目</t>
  </si>
  <si>
    <t>5月22日(日)</t>
  </si>
  <si>
    <t>np3082</t>
  </si>
  <si>
    <t>スポーツ報知関西　12回目</t>
  </si>
  <si>
    <t>5月23日(月)</t>
  </si>
  <si>
    <t>np3083</t>
  </si>
  <si>
    <t>スポーツ報知関西　13回目</t>
  </si>
  <si>
    <t>5月25日(水)</t>
  </si>
  <si>
    <t>np3084</t>
  </si>
  <si>
    <t>(空電共通)</t>
  </si>
  <si>
    <t>空電</t>
  </si>
  <si>
    <t>共通</t>
  </si>
  <si>
    <t>np3085</t>
  </si>
  <si>
    <t>①デリヘル版2（緒方泰子）</t>
  </si>
  <si>
    <t>①50〜70代男性限定熟女好きな男性募集中</t>
  </si>
  <si>
    <t>日刊ゲンダイ東海版</t>
  </si>
  <si>
    <t>全2段</t>
  </si>
  <si>
    <t>1～15日</t>
  </si>
  <si>
    <t>np3086</t>
  </si>
  <si>
    <t>np3087</t>
  </si>
  <si>
    <t>②右女3（赤い服女性）</t>
  </si>
  <si>
    <t>②学生いませんギャルもいません熟女熟女熟女熟女</t>
  </si>
  <si>
    <t>16～31日</t>
  </si>
  <si>
    <t>np3088</t>
  </si>
  <si>
    <t>np3089</t>
  </si>
  <si>
    <t>デリヘル版2（緒方泰子）</t>
  </si>
  <si>
    <t>50〜70代男性限定熟女好きな男性募集中</t>
  </si>
  <si>
    <t>スポニチ関東</t>
  </si>
  <si>
    <t>全5段</t>
  </si>
  <si>
    <t>np3090</t>
  </si>
  <si>
    <t>np3091</t>
  </si>
  <si>
    <t>スポニチ関西</t>
  </si>
  <si>
    <t>np3092</t>
  </si>
  <si>
    <t>np3093</t>
  </si>
  <si>
    <t>lp03_l</t>
  </si>
  <si>
    <t>サンスポ関東</t>
  </si>
  <si>
    <t>1C終面全5段</t>
  </si>
  <si>
    <t>5月07日(土)</t>
  </si>
  <si>
    <t>np3094</t>
  </si>
  <si>
    <t>np3095</t>
  </si>
  <si>
    <t>サンスポ関西</t>
  </si>
  <si>
    <t>np3096</t>
  </si>
  <si>
    <t>np3097</t>
  </si>
  <si>
    <t>デリヘル版（緒方泰子）</t>
  </si>
  <si>
    <t>三密(秘密♡親密♡密着)の出会い中高年で大流行</t>
  </si>
  <si>
    <t>デイリースポーツ関西</t>
  </si>
  <si>
    <t>4C終面全5段</t>
  </si>
  <si>
    <t>5月13日(金)</t>
  </si>
  <si>
    <t>np3098</t>
  </si>
  <si>
    <t>np3099</t>
  </si>
  <si>
    <t>カオス版（赤い服女性）</t>
  </si>
  <si>
    <t>学生いませんギャルもいません熟女熟女熟女熟女</t>
  </si>
  <si>
    <t>5月27日(金)</t>
  </si>
  <si>
    <t>np3100</t>
  </si>
  <si>
    <t>np3101</t>
  </si>
  <si>
    <t>lp03_g</t>
  </si>
  <si>
    <t>スポーツ報知関東</t>
  </si>
  <si>
    <t>np3102</t>
  </si>
  <si>
    <t>新聞 TOTAL</t>
  </si>
  <si>
    <t>●リスティング 広告</t>
  </si>
  <si>
    <t>UA</t>
  </si>
  <si>
    <t>a_ydn</t>
  </si>
  <si>
    <t>ADIT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</si>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</sst>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2.105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300000</v>
      </c>
      <c r="L6" s="79">
        <v>9</v>
      </c>
      <c r="M6" s="79">
        <v>0</v>
      </c>
      <c r="N6" s="79">
        <v>46</v>
      </c>
      <c r="O6" s="88">
        <v>3</v>
      </c>
      <c r="P6" s="89">
        <v>0</v>
      </c>
      <c r="Q6" s="90">
        <f>O6+P6</f>
        <v>3</v>
      </c>
      <c r="R6" s="80">
        <f>IFERROR(Q6/N6,"-")</f>
        <v>0.065217391304348</v>
      </c>
      <c r="S6" s="79">
        <v>1</v>
      </c>
      <c r="T6" s="79">
        <v>1</v>
      </c>
      <c r="U6" s="80">
        <f>IFERROR(T6/(Q6),"-")</f>
        <v>0.33333333333333</v>
      </c>
      <c r="V6" s="81">
        <f>IFERROR(K6/SUM(Q6:Q19),"-")</f>
        <v>11111.111111111</v>
      </c>
      <c r="W6" s="82">
        <v>1</v>
      </c>
      <c r="X6" s="80">
        <f>IF(Q6=0,"-",W6/Q6)</f>
        <v>0.33333333333333</v>
      </c>
      <c r="Y6" s="181">
        <v>1000</v>
      </c>
      <c r="Z6" s="182">
        <f>IFERROR(Y6/Q6,"-")</f>
        <v>333.33333333333</v>
      </c>
      <c r="AA6" s="182">
        <f>IFERROR(Y6/W6,"-")</f>
        <v>1000</v>
      </c>
      <c r="AB6" s="176">
        <f>SUM(Y6:Y19)-SUM(K6:K19)</f>
        <v>331500</v>
      </c>
      <c r="AC6" s="83">
        <f>SUM(Y6:Y19)/SUM(K6:K19)</f>
        <v>2.105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0.33333333333333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0.33333333333333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0.33333333333333</v>
      </c>
      <c r="BZ6" s="125">
        <v>1</v>
      </c>
      <c r="CA6" s="126">
        <f>IFERROR(BZ6/BX6,"-")</f>
        <v>1</v>
      </c>
      <c r="CB6" s="127">
        <v>1000</v>
      </c>
      <c r="CC6" s="128">
        <f>IFERROR(CB6/BX6,"-")</f>
        <v>1000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1000</v>
      </c>
      <c r="CR6" s="138">
        <v>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 t="s">
        <v>68</v>
      </c>
      <c r="I7" s="87" t="s">
        <v>63</v>
      </c>
      <c r="J7" s="87" t="s">
        <v>69</v>
      </c>
      <c r="K7" s="176"/>
      <c r="L7" s="79">
        <v>1</v>
      </c>
      <c r="M7" s="79">
        <v>0</v>
      </c>
      <c r="N7" s="79">
        <v>14</v>
      </c>
      <c r="O7" s="88">
        <v>1</v>
      </c>
      <c r="P7" s="89">
        <v>0</v>
      </c>
      <c r="Q7" s="90">
        <f>O7+P7</f>
        <v>1</v>
      </c>
      <c r="R7" s="80">
        <f>IFERROR(Q7/N7,"-")</f>
        <v>0.071428571428571</v>
      </c>
      <c r="S7" s="79">
        <v>0</v>
      </c>
      <c r="T7" s="79">
        <v>1</v>
      </c>
      <c r="U7" s="80">
        <f>IFERROR(T7/(Q7),"-")</f>
        <v>1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1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70</v>
      </c>
      <c r="C8" s="184" t="s">
        <v>58</v>
      </c>
      <c r="D8" s="184"/>
      <c r="E8" s="184" t="s">
        <v>71</v>
      </c>
      <c r="F8" s="184" t="s">
        <v>72</v>
      </c>
      <c r="G8" s="184" t="s">
        <v>61</v>
      </c>
      <c r="H8" s="87" t="s">
        <v>73</v>
      </c>
      <c r="I8" s="87" t="s">
        <v>63</v>
      </c>
      <c r="J8" s="87" t="s">
        <v>74</v>
      </c>
      <c r="K8" s="176"/>
      <c r="L8" s="79">
        <v>3</v>
      </c>
      <c r="M8" s="79">
        <v>0</v>
      </c>
      <c r="N8" s="79">
        <v>18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/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/>
      <c r="AC8" s="83"/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75</v>
      </c>
      <c r="C9" s="184" t="s">
        <v>58</v>
      </c>
      <c r="D9" s="184"/>
      <c r="E9" s="184" t="s">
        <v>76</v>
      </c>
      <c r="F9" s="184" t="s">
        <v>77</v>
      </c>
      <c r="G9" s="184" t="s">
        <v>61</v>
      </c>
      <c r="H9" s="87" t="s">
        <v>78</v>
      </c>
      <c r="I9" s="87" t="s">
        <v>63</v>
      </c>
      <c r="J9" s="87" t="s">
        <v>79</v>
      </c>
      <c r="K9" s="176"/>
      <c r="L9" s="79">
        <v>0</v>
      </c>
      <c r="M9" s="79">
        <v>0</v>
      </c>
      <c r="N9" s="79">
        <v>21</v>
      </c>
      <c r="O9" s="88">
        <v>0</v>
      </c>
      <c r="P9" s="89">
        <v>0</v>
      </c>
      <c r="Q9" s="90">
        <f>O9+P9</f>
        <v>0</v>
      </c>
      <c r="R9" s="80">
        <f>IFERROR(Q9/N9,"-")</f>
        <v>0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1">
        <v>0</v>
      </c>
      <c r="Z9" s="182" t="str">
        <f>IFERROR(Y9/Q9,"-")</f>
        <v>-</v>
      </c>
      <c r="AA9" s="182" t="str">
        <f>IFERROR(Y9/W9,"-")</f>
        <v>-</v>
      </c>
      <c r="AB9" s="176"/>
      <c r="AC9" s="83"/>
      <c r="AD9" s="77"/>
      <c r="AE9" s="91"/>
      <c r="AF9" s="92" t="str">
        <f>IF(Q9=0,"",IF(AE9=0,"",(AE9/Q9)))</f>
        <v/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 t="str">
        <f>IF(Q9=0,"",IF(AN9=0,"",(AN9/Q9)))</f>
        <v/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 t="str">
        <f>IF(Q9=0,"",IF(AW9=0,"",(AW9/Q9)))</f>
        <v/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 t="str">
        <f>IF(Q9=0,"",IF(BF9=0,"",(BF9/Q9)))</f>
        <v/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 t="str">
        <f>IF(Q9=0,"",IF(BO9=0,"",(BO9/Q9)))</f>
        <v/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 t="str">
        <f>IF(Q9=0,"",IF(BX9=0,"",(BX9/Q9)))</f>
        <v/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 t="str">
        <f>IF(Q9=0,"",IF(CG9=0,"",(CG9/Q9)))</f>
        <v/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80</v>
      </c>
      <c r="C10" s="184" t="s">
        <v>58</v>
      </c>
      <c r="D10" s="184"/>
      <c r="E10" s="184" t="s">
        <v>59</v>
      </c>
      <c r="F10" s="184" t="s">
        <v>60</v>
      </c>
      <c r="G10" s="184" t="s">
        <v>61</v>
      </c>
      <c r="H10" s="87" t="s">
        <v>81</v>
      </c>
      <c r="I10" s="87" t="s">
        <v>63</v>
      </c>
      <c r="J10" s="87" t="s">
        <v>82</v>
      </c>
      <c r="K10" s="176"/>
      <c r="L10" s="79">
        <v>3</v>
      </c>
      <c r="M10" s="79">
        <v>0</v>
      </c>
      <c r="N10" s="79">
        <v>28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/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/>
      <c r="AC10" s="83"/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83</v>
      </c>
      <c r="C11" s="184" t="s">
        <v>58</v>
      </c>
      <c r="D11" s="184"/>
      <c r="E11" s="184" t="s">
        <v>66</v>
      </c>
      <c r="F11" s="184" t="s">
        <v>67</v>
      </c>
      <c r="G11" s="184" t="s">
        <v>61</v>
      </c>
      <c r="H11" s="87" t="s">
        <v>84</v>
      </c>
      <c r="I11" s="87" t="s">
        <v>63</v>
      </c>
      <c r="J11" s="186" t="s">
        <v>85</v>
      </c>
      <c r="K11" s="176"/>
      <c r="L11" s="79">
        <v>3</v>
      </c>
      <c r="M11" s="79">
        <v>0</v>
      </c>
      <c r="N11" s="79">
        <v>22</v>
      </c>
      <c r="O11" s="88">
        <v>0</v>
      </c>
      <c r="P11" s="89">
        <v>0</v>
      </c>
      <c r="Q11" s="90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86</v>
      </c>
      <c r="C12" s="184" t="s">
        <v>58</v>
      </c>
      <c r="D12" s="184"/>
      <c r="E12" s="184" t="s">
        <v>71</v>
      </c>
      <c r="F12" s="184" t="s">
        <v>72</v>
      </c>
      <c r="G12" s="184" t="s">
        <v>61</v>
      </c>
      <c r="H12" s="87" t="s">
        <v>87</v>
      </c>
      <c r="I12" s="87" t="s">
        <v>63</v>
      </c>
      <c r="J12" s="185" t="s">
        <v>88</v>
      </c>
      <c r="K12" s="176"/>
      <c r="L12" s="79">
        <v>3</v>
      </c>
      <c r="M12" s="79">
        <v>0</v>
      </c>
      <c r="N12" s="79">
        <v>18</v>
      </c>
      <c r="O12" s="88">
        <v>2</v>
      </c>
      <c r="P12" s="89">
        <v>0</v>
      </c>
      <c r="Q12" s="90">
        <f>O12+P12</f>
        <v>2</v>
      </c>
      <c r="R12" s="80">
        <f>IFERROR(Q12/N12,"-")</f>
        <v>0.11111111111111</v>
      </c>
      <c r="S12" s="79">
        <v>0</v>
      </c>
      <c r="T12" s="79">
        <v>0</v>
      </c>
      <c r="U12" s="80">
        <f>IFERROR(T12/(Q12),"-")</f>
        <v>0</v>
      </c>
      <c r="V12" s="81"/>
      <c r="W12" s="82">
        <v>1</v>
      </c>
      <c r="X12" s="80">
        <f>IF(Q12=0,"-",W12/Q12)</f>
        <v>0.5</v>
      </c>
      <c r="Y12" s="181">
        <v>10000</v>
      </c>
      <c r="Z12" s="182">
        <f>IFERROR(Y12/Q12,"-")</f>
        <v>5000</v>
      </c>
      <c r="AA12" s="182">
        <f>IFERROR(Y12/W12,"-")</f>
        <v>10000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0.5</v>
      </c>
      <c r="BQ12" s="118">
        <v>1</v>
      </c>
      <c r="BR12" s="119">
        <f>IFERROR(BQ12/BO12,"-")</f>
        <v>1</v>
      </c>
      <c r="BS12" s="120">
        <v>10000</v>
      </c>
      <c r="BT12" s="121">
        <f>IFERROR(BS12/BO12,"-")</f>
        <v>10000</v>
      </c>
      <c r="BU12" s="122"/>
      <c r="BV12" s="122">
        <v>1</v>
      </c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1</v>
      </c>
      <c r="CH12" s="131">
        <f>IF(Q12=0,"",IF(CG12=0,"",(CG12/Q12)))</f>
        <v>0.5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1</v>
      </c>
      <c r="CQ12" s="138">
        <v>10000</v>
      </c>
      <c r="CR12" s="138">
        <v>10000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89</v>
      </c>
      <c r="C13" s="184" t="s">
        <v>58</v>
      </c>
      <c r="D13" s="184"/>
      <c r="E13" s="184" t="s">
        <v>76</v>
      </c>
      <c r="F13" s="184" t="s">
        <v>77</v>
      </c>
      <c r="G13" s="184" t="s">
        <v>61</v>
      </c>
      <c r="H13" s="87" t="s">
        <v>90</v>
      </c>
      <c r="I13" s="87" t="s">
        <v>63</v>
      </c>
      <c r="J13" s="87" t="s">
        <v>91</v>
      </c>
      <c r="K13" s="176"/>
      <c r="L13" s="79">
        <v>5</v>
      </c>
      <c r="M13" s="79">
        <v>0</v>
      </c>
      <c r="N13" s="79">
        <v>19</v>
      </c>
      <c r="O13" s="88">
        <v>1</v>
      </c>
      <c r="P13" s="89">
        <v>0</v>
      </c>
      <c r="Q13" s="90">
        <f>O13+P13</f>
        <v>1</v>
      </c>
      <c r="R13" s="80">
        <f>IFERROR(Q13/N13,"-")</f>
        <v>0.052631578947368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1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92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93</v>
      </c>
      <c r="I14" s="87" t="s">
        <v>63</v>
      </c>
      <c r="J14" s="87" t="s">
        <v>94</v>
      </c>
      <c r="K14" s="176"/>
      <c r="L14" s="79">
        <v>5</v>
      </c>
      <c r="M14" s="79">
        <v>0</v>
      </c>
      <c r="N14" s="79">
        <v>23</v>
      </c>
      <c r="O14" s="88">
        <v>4</v>
      </c>
      <c r="P14" s="89">
        <v>0</v>
      </c>
      <c r="Q14" s="90">
        <f>O14+P14</f>
        <v>4</v>
      </c>
      <c r="R14" s="80">
        <f>IFERROR(Q14/N14,"-")</f>
        <v>0.17391304347826</v>
      </c>
      <c r="S14" s="79">
        <v>1</v>
      </c>
      <c r="T14" s="79">
        <v>1</v>
      </c>
      <c r="U14" s="80">
        <f>IFERROR(T14/(Q14),"-")</f>
        <v>0.25</v>
      </c>
      <c r="V14" s="81"/>
      <c r="W14" s="82">
        <v>1</v>
      </c>
      <c r="X14" s="80">
        <f>IF(Q14=0,"-",W14/Q14)</f>
        <v>0.25</v>
      </c>
      <c r="Y14" s="181">
        <v>86000</v>
      </c>
      <c r="Z14" s="182">
        <f>IFERROR(Y14/Q14,"-")</f>
        <v>21500</v>
      </c>
      <c r="AA14" s="182">
        <f>IFERROR(Y14/W14,"-")</f>
        <v>86000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0.75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0.25</v>
      </c>
      <c r="BQ14" s="118">
        <v>1</v>
      </c>
      <c r="BR14" s="119">
        <f>IFERROR(BQ14/BO14,"-")</f>
        <v>1</v>
      </c>
      <c r="BS14" s="120">
        <v>86000</v>
      </c>
      <c r="BT14" s="121">
        <f>IFERROR(BS14/BO14,"-")</f>
        <v>86000</v>
      </c>
      <c r="BU14" s="122"/>
      <c r="BV14" s="122"/>
      <c r="BW14" s="122">
        <v>1</v>
      </c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86000</v>
      </c>
      <c r="CR14" s="138">
        <v>86000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95</v>
      </c>
      <c r="C15" s="184" t="s">
        <v>58</v>
      </c>
      <c r="D15" s="184"/>
      <c r="E15" s="184" t="s">
        <v>66</v>
      </c>
      <c r="F15" s="184" t="s">
        <v>67</v>
      </c>
      <c r="G15" s="184" t="s">
        <v>61</v>
      </c>
      <c r="H15" s="87" t="s">
        <v>96</v>
      </c>
      <c r="I15" s="87" t="s">
        <v>63</v>
      </c>
      <c r="J15" s="87" t="s">
        <v>97</v>
      </c>
      <c r="K15" s="176"/>
      <c r="L15" s="79">
        <v>1</v>
      </c>
      <c r="M15" s="79">
        <v>0</v>
      </c>
      <c r="N15" s="79">
        <v>11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98</v>
      </c>
      <c r="C16" s="184" t="s">
        <v>58</v>
      </c>
      <c r="D16" s="184"/>
      <c r="E16" s="184" t="s">
        <v>71</v>
      </c>
      <c r="F16" s="184" t="s">
        <v>72</v>
      </c>
      <c r="G16" s="184" t="s">
        <v>61</v>
      </c>
      <c r="H16" s="87" t="s">
        <v>99</v>
      </c>
      <c r="I16" s="87" t="s">
        <v>63</v>
      </c>
      <c r="J16" s="185" t="s">
        <v>100</v>
      </c>
      <c r="K16" s="176"/>
      <c r="L16" s="79">
        <v>0</v>
      </c>
      <c r="M16" s="79">
        <v>0</v>
      </c>
      <c r="N16" s="79">
        <v>13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101</v>
      </c>
      <c r="C17" s="184" t="s">
        <v>58</v>
      </c>
      <c r="D17" s="184"/>
      <c r="E17" s="184" t="s">
        <v>76</v>
      </c>
      <c r="F17" s="184" t="s">
        <v>77</v>
      </c>
      <c r="G17" s="184" t="s">
        <v>61</v>
      </c>
      <c r="H17" s="87" t="s">
        <v>102</v>
      </c>
      <c r="I17" s="87" t="s">
        <v>63</v>
      </c>
      <c r="J17" s="87" t="s">
        <v>103</v>
      </c>
      <c r="K17" s="176"/>
      <c r="L17" s="79">
        <v>5</v>
      </c>
      <c r="M17" s="79">
        <v>0</v>
      </c>
      <c r="N17" s="79">
        <v>14</v>
      </c>
      <c r="O17" s="88">
        <v>2</v>
      </c>
      <c r="P17" s="89">
        <v>0</v>
      </c>
      <c r="Q17" s="90">
        <f>O17+P17</f>
        <v>2</v>
      </c>
      <c r="R17" s="80">
        <f>IFERROR(Q17/N17,"-")</f>
        <v>0.14285714285714</v>
      </c>
      <c r="S17" s="79">
        <v>1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160000</v>
      </c>
      <c r="Z17" s="182">
        <f>IFERROR(Y17/Q17,"-")</f>
        <v>80000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1</v>
      </c>
      <c r="BH17" s="109">
        <v>1</v>
      </c>
      <c r="BI17" s="111">
        <f>IFERROR(BH17/BF17,"-")</f>
        <v>0.5</v>
      </c>
      <c r="BJ17" s="112">
        <v>207450</v>
      </c>
      <c r="BK17" s="113">
        <f>IFERROR(BJ17/BF17,"-")</f>
        <v>103725</v>
      </c>
      <c r="BL17" s="114"/>
      <c r="BM17" s="114"/>
      <c r="BN17" s="114">
        <v>1</v>
      </c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160000</v>
      </c>
      <c r="CR17" s="138">
        <v>207450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104</v>
      </c>
      <c r="C18" s="184" t="s">
        <v>58</v>
      </c>
      <c r="D18" s="184"/>
      <c r="E18" s="184" t="s">
        <v>59</v>
      </c>
      <c r="F18" s="184" t="s">
        <v>60</v>
      </c>
      <c r="G18" s="184" t="s">
        <v>61</v>
      </c>
      <c r="H18" s="87" t="s">
        <v>105</v>
      </c>
      <c r="I18" s="87" t="s">
        <v>63</v>
      </c>
      <c r="J18" s="87" t="s">
        <v>106</v>
      </c>
      <c r="K18" s="176"/>
      <c r="L18" s="79">
        <v>7</v>
      </c>
      <c r="M18" s="79">
        <v>0</v>
      </c>
      <c r="N18" s="79">
        <v>25</v>
      </c>
      <c r="O18" s="88">
        <v>5</v>
      </c>
      <c r="P18" s="89">
        <v>0</v>
      </c>
      <c r="Q18" s="90">
        <f>O18+P18</f>
        <v>5</v>
      </c>
      <c r="R18" s="80">
        <f>IFERROR(Q18/N18,"-")</f>
        <v>0.2</v>
      </c>
      <c r="S18" s="79">
        <v>0</v>
      </c>
      <c r="T18" s="79">
        <v>2</v>
      </c>
      <c r="U18" s="80">
        <f>IFERROR(T18/(Q18),"-")</f>
        <v>0.4</v>
      </c>
      <c r="V18" s="81"/>
      <c r="W18" s="82">
        <v>2</v>
      </c>
      <c r="X18" s="80">
        <f>IF(Q18=0,"-",W18/Q18)</f>
        <v>0.4</v>
      </c>
      <c r="Y18" s="181">
        <v>10000</v>
      </c>
      <c r="Z18" s="182">
        <f>IFERROR(Y18/Q18,"-")</f>
        <v>2000</v>
      </c>
      <c r="AA18" s="182">
        <f>IFERROR(Y18/W18,"-")</f>
        <v>5000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0.2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0.4</v>
      </c>
      <c r="BH18" s="109">
        <v>1</v>
      </c>
      <c r="BI18" s="111">
        <f>IFERROR(BH18/BF18,"-")</f>
        <v>0.5</v>
      </c>
      <c r="BJ18" s="112">
        <v>1000</v>
      </c>
      <c r="BK18" s="113">
        <f>IFERROR(BJ18/BF18,"-")</f>
        <v>500</v>
      </c>
      <c r="BL18" s="114">
        <v>1</v>
      </c>
      <c r="BM18" s="114"/>
      <c r="BN18" s="114"/>
      <c r="BO18" s="116">
        <v>1</v>
      </c>
      <c r="BP18" s="117">
        <f>IF(Q18=0,"",IF(BO18=0,"",(BO18/Q18)))</f>
        <v>0.2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0.2</v>
      </c>
      <c r="BZ18" s="125">
        <v>1</v>
      </c>
      <c r="CA18" s="126">
        <f>IFERROR(BZ18/BX18,"-")</f>
        <v>1</v>
      </c>
      <c r="CB18" s="127">
        <v>9000</v>
      </c>
      <c r="CC18" s="128">
        <f>IFERROR(CB18/BX18,"-")</f>
        <v>9000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10000</v>
      </c>
      <c r="CR18" s="138">
        <v>9000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107</v>
      </c>
      <c r="C19" s="184" t="s">
        <v>58</v>
      </c>
      <c r="D19" s="184"/>
      <c r="E19" s="184" t="s">
        <v>108</v>
      </c>
      <c r="F19" s="184" t="s">
        <v>108</v>
      </c>
      <c r="G19" s="184" t="s">
        <v>109</v>
      </c>
      <c r="H19" s="87" t="s">
        <v>110</v>
      </c>
      <c r="I19" s="87"/>
      <c r="J19" s="87"/>
      <c r="K19" s="176"/>
      <c r="L19" s="79">
        <v>109</v>
      </c>
      <c r="M19" s="79">
        <v>51</v>
      </c>
      <c r="N19" s="79">
        <v>30</v>
      </c>
      <c r="O19" s="88">
        <v>9</v>
      </c>
      <c r="P19" s="89">
        <v>0</v>
      </c>
      <c r="Q19" s="90">
        <f>O19+P19</f>
        <v>9</v>
      </c>
      <c r="R19" s="80">
        <f>IFERROR(Q19/N19,"-")</f>
        <v>0.3</v>
      </c>
      <c r="S19" s="79">
        <v>3</v>
      </c>
      <c r="T19" s="79">
        <v>0</v>
      </c>
      <c r="U19" s="80">
        <f>IFERROR(T19/(Q19),"-")</f>
        <v>0</v>
      </c>
      <c r="V19" s="81"/>
      <c r="W19" s="82">
        <v>2</v>
      </c>
      <c r="X19" s="80">
        <f>IF(Q19=0,"-",W19/Q19)</f>
        <v>0.22222222222222</v>
      </c>
      <c r="Y19" s="181">
        <v>364500</v>
      </c>
      <c r="Z19" s="182">
        <f>IFERROR(Y19/Q19,"-")</f>
        <v>40500</v>
      </c>
      <c r="AA19" s="182">
        <f>IFERROR(Y19/W19,"-")</f>
        <v>182250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0.11111111111111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4</v>
      </c>
      <c r="BP19" s="117">
        <f>IF(Q19=0,"",IF(BO19=0,"",(BO19/Q19)))</f>
        <v>0.44444444444444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4</v>
      </c>
      <c r="BY19" s="124">
        <f>IF(Q19=0,"",IF(BX19=0,"",(BX19/Q19)))</f>
        <v>0.44444444444444</v>
      </c>
      <c r="BZ19" s="125">
        <v>2</v>
      </c>
      <c r="CA19" s="126">
        <f>IFERROR(BZ19/BX19,"-")</f>
        <v>0.5</v>
      </c>
      <c r="CB19" s="127">
        <v>364500</v>
      </c>
      <c r="CC19" s="128">
        <f>IFERROR(CB19/BX19,"-")</f>
        <v>91125</v>
      </c>
      <c r="CD19" s="129"/>
      <c r="CE19" s="129"/>
      <c r="CF19" s="129">
        <v>2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364500</v>
      </c>
      <c r="CR19" s="138">
        <v>305400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>
        <f>AC20</f>
        <v>0.23</v>
      </c>
      <c r="B20" s="184" t="s">
        <v>111</v>
      </c>
      <c r="C20" s="184" t="s">
        <v>58</v>
      </c>
      <c r="D20" s="184"/>
      <c r="E20" s="184" t="s">
        <v>112</v>
      </c>
      <c r="F20" s="184" t="s">
        <v>113</v>
      </c>
      <c r="G20" s="184" t="s">
        <v>61</v>
      </c>
      <c r="H20" s="87" t="s">
        <v>114</v>
      </c>
      <c r="I20" s="87" t="s">
        <v>115</v>
      </c>
      <c r="J20" s="87" t="s">
        <v>116</v>
      </c>
      <c r="K20" s="176">
        <v>100000</v>
      </c>
      <c r="L20" s="79">
        <v>2</v>
      </c>
      <c r="M20" s="79">
        <v>0</v>
      </c>
      <c r="N20" s="79">
        <v>19</v>
      </c>
      <c r="O20" s="88">
        <v>1</v>
      </c>
      <c r="P20" s="89">
        <v>0</v>
      </c>
      <c r="Q20" s="90">
        <f>O20+P20</f>
        <v>1</v>
      </c>
      <c r="R20" s="80">
        <f>IFERROR(Q20/N20,"-")</f>
        <v>0.052631578947368</v>
      </c>
      <c r="S20" s="79">
        <v>0</v>
      </c>
      <c r="T20" s="79">
        <v>1</v>
      </c>
      <c r="U20" s="80">
        <f>IFERROR(T20/(Q20),"-")</f>
        <v>1</v>
      </c>
      <c r="V20" s="81">
        <f>IFERROR(K20/SUM(Q20:Q23),"-")</f>
        <v>10000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SUM(Y20:Y23)-SUM(K20:K23)</f>
        <v>-77000</v>
      </c>
      <c r="AC20" s="83">
        <f>SUM(Y20:Y23)/SUM(K20:K23)</f>
        <v>0.23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1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117</v>
      </c>
      <c r="C21" s="184" t="s">
        <v>58</v>
      </c>
      <c r="D21" s="184"/>
      <c r="E21" s="184" t="s">
        <v>112</v>
      </c>
      <c r="F21" s="184" t="s">
        <v>113</v>
      </c>
      <c r="G21" s="184" t="s">
        <v>109</v>
      </c>
      <c r="H21" s="87"/>
      <c r="I21" s="87"/>
      <c r="J21" s="87"/>
      <c r="K21" s="176"/>
      <c r="L21" s="79">
        <v>71</v>
      </c>
      <c r="M21" s="79">
        <v>14</v>
      </c>
      <c r="N21" s="79">
        <v>10</v>
      </c>
      <c r="O21" s="88">
        <v>5</v>
      </c>
      <c r="P21" s="89">
        <v>0</v>
      </c>
      <c r="Q21" s="90">
        <f>O21+P21</f>
        <v>5</v>
      </c>
      <c r="R21" s="80">
        <f>IFERROR(Q21/N21,"-")</f>
        <v>0.5</v>
      </c>
      <c r="S21" s="79">
        <v>0</v>
      </c>
      <c r="T21" s="79">
        <v>2</v>
      </c>
      <c r="U21" s="80">
        <f>IFERROR(T21/(Q21),"-")</f>
        <v>0.4</v>
      </c>
      <c r="V21" s="81"/>
      <c r="W21" s="82">
        <v>1</v>
      </c>
      <c r="X21" s="80">
        <f>IF(Q21=0,"-",W21/Q21)</f>
        <v>0.2</v>
      </c>
      <c r="Y21" s="181">
        <v>11000</v>
      </c>
      <c r="Z21" s="182">
        <f>IFERROR(Y21/Q21,"-")</f>
        <v>2200</v>
      </c>
      <c r="AA21" s="182">
        <f>IFERROR(Y21/W21,"-")</f>
        <v>11000</v>
      </c>
      <c r="AB21" s="176"/>
      <c r="AC21" s="83"/>
      <c r="AD21" s="77"/>
      <c r="AE21" s="91">
        <v>1</v>
      </c>
      <c r="AF21" s="92">
        <f>IF(Q21=0,"",IF(AE21=0,"",(AE21/Q21)))</f>
        <v>0.2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0.2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0.2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2</v>
      </c>
      <c r="BY21" s="124">
        <f>IF(Q21=0,"",IF(BX21=0,"",(BX21/Q21)))</f>
        <v>0.4</v>
      </c>
      <c r="BZ21" s="125">
        <v>1</v>
      </c>
      <c r="CA21" s="126">
        <f>IFERROR(BZ21/BX21,"-")</f>
        <v>0.5</v>
      </c>
      <c r="CB21" s="127">
        <v>11000</v>
      </c>
      <c r="CC21" s="128">
        <f>IFERROR(CB21/BX21,"-")</f>
        <v>5500</v>
      </c>
      <c r="CD21" s="129"/>
      <c r="CE21" s="129"/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11000</v>
      </c>
      <c r="CR21" s="138">
        <v>11000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118</v>
      </c>
      <c r="C22" s="184" t="s">
        <v>58</v>
      </c>
      <c r="D22" s="184"/>
      <c r="E22" s="184" t="s">
        <v>119</v>
      </c>
      <c r="F22" s="184" t="s">
        <v>120</v>
      </c>
      <c r="G22" s="184" t="s">
        <v>61</v>
      </c>
      <c r="H22" s="87"/>
      <c r="I22" s="87" t="s">
        <v>115</v>
      </c>
      <c r="J22" s="87" t="s">
        <v>121</v>
      </c>
      <c r="K22" s="176"/>
      <c r="L22" s="79">
        <v>1</v>
      </c>
      <c r="M22" s="79">
        <v>0</v>
      </c>
      <c r="N22" s="79">
        <v>28</v>
      </c>
      <c r="O22" s="88">
        <v>1</v>
      </c>
      <c r="P22" s="89">
        <v>0</v>
      </c>
      <c r="Q22" s="90">
        <f>O22+P22</f>
        <v>1</v>
      </c>
      <c r="R22" s="80">
        <f>IFERROR(Q22/N22,"-")</f>
        <v>0.035714285714286</v>
      </c>
      <c r="S22" s="79">
        <v>0</v>
      </c>
      <c r="T22" s="79">
        <v>0</v>
      </c>
      <c r="U22" s="80">
        <f>IFERROR(T22/(Q22),"-")</f>
        <v>0</v>
      </c>
      <c r="V22" s="81"/>
      <c r="W22" s="82">
        <v>1</v>
      </c>
      <c r="X22" s="80">
        <f>IF(Q22=0,"-",W22/Q22)</f>
        <v>1</v>
      </c>
      <c r="Y22" s="181">
        <v>3000</v>
      </c>
      <c r="Z22" s="182">
        <f>IFERROR(Y22/Q22,"-")</f>
        <v>3000</v>
      </c>
      <c r="AA22" s="182">
        <f>IFERROR(Y22/W22,"-")</f>
        <v>3000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1</v>
      </c>
      <c r="BY22" s="124">
        <f>IF(Q22=0,"",IF(BX22=0,"",(BX22/Q22)))</f>
        <v>1</v>
      </c>
      <c r="BZ22" s="125">
        <v>1</v>
      </c>
      <c r="CA22" s="126">
        <f>IFERROR(BZ22/BX22,"-")</f>
        <v>1</v>
      </c>
      <c r="CB22" s="127">
        <v>3000</v>
      </c>
      <c r="CC22" s="128">
        <f>IFERROR(CB22/BX22,"-")</f>
        <v>3000</v>
      </c>
      <c r="CD22" s="129">
        <v>1</v>
      </c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3000</v>
      </c>
      <c r="CR22" s="138">
        <v>3000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122</v>
      </c>
      <c r="C23" s="184" t="s">
        <v>58</v>
      </c>
      <c r="D23" s="184"/>
      <c r="E23" s="184" t="s">
        <v>119</v>
      </c>
      <c r="F23" s="184" t="s">
        <v>120</v>
      </c>
      <c r="G23" s="184" t="s">
        <v>109</v>
      </c>
      <c r="H23" s="87"/>
      <c r="I23" s="87"/>
      <c r="J23" s="87"/>
      <c r="K23" s="176"/>
      <c r="L23" s="79">
        <v>9</v>
      </c>
      <c r="M23" s="79">
        <v>9</v>
      </c>
      <c r="N23" s="79">
        <v>4</v>
      </c>
      <c r="O23" s="88">
        <v>3</v>
      </c>
      <c r="P23" s="89">
        <v>0</v>
      </c>
      <c r="Q23" s="90">
        <f>O23+P23</f>
        <v>3</v>
      </c>
      <c r="R23" s="80">
        <f>IFERROR(Q23/N23,"-")</f>
        <v>0.75</v>
      </c>
      <c r="S23" s="79">
        <v>0</v>
      </c>
      <c r="T23" s="79">
        <v>0</v>
      </c>
      <c r="U23" s="80">
        <f>IFERROR(T23/(Q23),"-")</f>
        <v>0</v>
      </c>
      <c r="V23" s="81"/>
      <c r="W23" s="82">
        <v>1</v>
      </c>
      <c r="X23" s="80">
        <f>IF(Q23=0,"-",W23/Q23)</f>
        <v>0.33333333333333</v>
      </c>
      <c r="Y23" s="181">
        <v>9000</v>
      </c>
      <c r="Z23" s="182">
        <f>IFERROR(Y23/Q23,"-")</f>
        <v>3000</v>
      </c>
      <c r="AA23" s="182">
        <f>IFERROR(Y23/W23,"-")</f>
        <v>9000</v>
      </c>
      <c r="AB23" s="176"/>
      <c r="AC23" s="83"/>
      <c r="AD23" s="77"/>
      <c r="AE23" s="91">
        <v>1</v>
      </c>
      <c r="AF23" s="92">
        <f>IF(Q23=0,"",IF(AE23=0,"",(AE23/Q23)))</f>
        <v>0.33333333333333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0.33333333333333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0.33333333333333</v>
      </c>
      <c r="BZ23" s="125">
        <v>1</v>
      </c>
      <c r="CA23" s="126">
        <f>IFERROR(BZ23/BX23,"-")</f>
        <v>1</v>
      </c>
      <c r="CB23" s="127">
        <v>9000</v>
      </c>
      <c r="CC23" s="128">
        <f>IFERROR(CB23/BX23,"-")</f>
        <v>9000</v>
      </c>
      <c r="CD23" s="129"/>
      <c r="CE23" s="129"/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9000</v>
      </c>
      <c r="CR23" s="138">
        <v>9000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0.45833333333333</v>
      </c>
      <c r="B24" s="184" t="s">
        <v>123</v>
      </c>
      <c r="C24" s="184" t="s">
        <v>58</v>
      </c>
      <c r="D24" s="184"/>
      <c r="E24" s="184" t="s">
        <v>124</v>
      </c>
      <c r="F24" s="184" t="s">
        <v>125</v>
      </c>
      <c r="G24" s="184" t="s">
        <v>61</v>
      </c>
      <c r="H24" s="87" t="s">
        <v>126</v>
      </c>
      <c r="I24" s="87" t="s">
        <v>127</v>
      </c>
      <c r="J24" s="185" t="s">
        <v>88</v>
      </c>
      <c r="K24" s="176">
        <v>120000</v>
      </c>
      <c r="L24" s="79">
        <v>34</v>
      </c>
      <c r="M24" s="79">
        <v>0</v>
      </c>
      <c r="N24" s="79">
        <v>110</v>
      </c>
      <c r="O24" s="88">
        <v>14</v>
      </c>
      <c r="P24" s="89">
        <v>0</v>
      </c>
      <c r="Q24" s="90">
        <f>O24+P24</f>
        <v>14</v>
      </c>
      <c r="R24" s="80">
        <f>IFERROR(Q24/N24,"-")</f>
        <v>0.12727272727273</v>
      </c>
      <c r="S24" s="79">
        <v>0</v>
      </c>
      <c r="T24" s="79">
        <v>3</v>
      </c>
      <c r="U24" s="80">
        <f>IFERROR(T24/(Q24),"-")</f>
        <v>0.21428571428571</v>
      </c>
      <c r="V24" s="81">
        <f>IFERROR(K24/SUM(Q24:Q25),"-")</f>
        <v>5714.2857142857</v>
      </c>
      <c r="W24" s="82">
        <v>1</v>
      </c>
      <c r="X24" s="80">
        <f>IF(Q24=0,"-",W24/Q24)</f>
        <v>0.071428571428571</v>
      </c>
      <c r="Y24" s="181">
        <v>1000</v>
      </c>
      <c r="Z24" s="182">
        <f>IFERROR(Y24/Q24,"-")</f>
        <v>71.428571428571</v>
      </c>
      <c r="AA24" s="182">
        <f>IFERROR(Y24/W24,"-")</f>
        <v>1000</v>
      </c>
      <c r="AB24" s="176">
        <f>SUM(Y24:Y25)-SUM(K24:K25)</f>
        <v>-65000</v>
      </c>
      <c r="AC24" s="83">
        <f>SUM(Y24:Y25)/SUM(K24:K25)</f>
        <v>0.45833333333333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0.071428571428571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6</v>
      </c>
      <c r="BP24" s="117">
        <f>IF(Q24=0,"",IF(BO24=0,"",(BO24/Q24)))</f>
        <v>0.42857142857143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6</v>
      </c>
      <c r="BY24" s="124">
        <f>IF(Q24=0,"",IF(BX24=0,"",(BX24/Q24)))</f>
        <v>0.42857142857143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>
        <v>1</v>
      </c>
      <c r="CH24" s="131">
        <f>IF(Q24=0,"",IF(CG24=0,"",(CG24/Q24)))</f>
        <v>0.071428571428571</v>
      </c>
      <c r="CI24" s="132">
        <v>1</v>
      </c>
      <c r="CJ24" s="133">
        <f>IFERROR(CI24/CG24,"-")</f>
        <v>1</v>
      </c>
      <c r="CK24" s="134">
        <v>1000</v>
      </c>
      <c r="CL24" s="135">
        <f>IFERROR(CK24/CG24,"-")</f>
        <v>1000</v>
      </c>
      <c r="CM24" s="136">
        <v>1</v>
      </c>
      <c r="CN24" s="136"/>
      <c r="CO24" s="136"/>
      <c r="CP24" s="137">
        <v>1</v>
      </c>
      <c r="CQ24" s="138">
        <v>1000</v>
      </c>
      <c r="CR24" s="138">
        <v>1000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128</v>
      </c>
      <c r="C25" s="184" t="s">
        <v>58</v>
      </c>
      <c r="D25" s="184"/>
      <c r="E25" s="184" t="s">
        <v>124</v>
      </c>
      <c r="F25" s="184" t="s">
        <v>125</v>
      </c>
      <c r="G25" s="184" t="s">
        <v>109</v>
      </c>
      <c r="H25" s="87"/>
      <c r="I25" s="87"/>
      <c r="J25" s="87"/>
      <c r="K25" s="176"/>
      <c r="L25" s="79">
        <v>54</v>
      </c>
      <c r="M25" s="79">
        <v>31</v>
      </c>
      <c r="N25" s="79">
        <v>29</v>
      </c>
      <c r="O25" s="88">
        <v>7</v>
      </c>
      <c r="P25" s="89">
        <v>0</v>
      </c>
      <c r="Q25" s="90">
        <f>O25+P25</f>
        <v>7</v>
      </c>
      <c r="R25" s="80">
        <f>IFERROR(Q25/N25,"-")</f>
        <v>0.24137931034483</v>
      </c>
      <c r="S25" s="79">
        <v>1</v>
      </c>
      <c r="T25" s="79">
        <v>0</v>
      </c>
      <c r="U25" s="80">
        <f>IFERROR(T25/(Q25),"-")</f>
        <v>0</v>
      </c>
      <c r="V25" s="81"/>
      <c r="W25" s="82">
        <v>3</v>
      </c>
      <c r="X25" s="80">
        <f>IF(Q25=0,"-",W25/Q25)</f>
        <v>0.42857142857143</v>
      </c>
      <c r="Y25" s="181">
        <v>54000</v>
      </c>
      <c r="Z25" s="182">
        <f>IFERROR(Y25/Q25,"-")</f>
        <v>7714.2857142857</v>
      </c>
      <c r="AA25" s="182">
        <f>IFERROR(Y25/W25,"-")</f>
        <v>18000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3</v>
      </c>
      <c r="BP25" s="117">
        <f>IF(Q25=0,"",IF(BO25=0,"",(BO25/Q25)))</f>
        <v>0.42857142857143</v>
      </c>
      <c r="BQ25" s="118">
        <v>1</v>
      </c>
      <c r="BR25" s="119">
        <f>IFERROR(BQ25/BO25,"-")</f>
        <v>0.33333333333333</v>
      </c>
      <c r="BS25" s="120">
        <v>3000</v>
      </c>
      <c r="BT25" s="121">
        <f>IFERROR(BS25/BO25,"-")</f>
        <v>1000</v>
      </c>
      <c r="BU25" s="122">
        <v>1</v>
      </c>
      <c r="BV25" s="122"/>
      <c r="BW25" s="122"/>
      <c r="BX25" s="123">
        <v>3</v>
      </c>
      <c r="BY25" s="124">
        <f>IF(Q25=0,"",IF(BX25=0,"",(BX25/Q25)))</f>
        <v>0.42857142857143</v>
      </c>
      <c r="BZ25" s="125">
        <v>1</v>
      </c>
      <c r="CA25" s="126">
        <f>IFERROR(BZ25/BX25,"-")</f>
        <v>0.33333333333333</v>
      </c>
      <c r="CB25" s="127">
        <v>46000</v>
      </c>
      <c r="CC25" s="128">
        <f>IFERROR(CB25/BX25,"-")</f>
        <v>15333.333333333</v>
      </c>
      <c r="CD25" s="129"/>
      <c r="CE25" s="129"/>
      <c r="CF25" s="129">
        <v>1</v>
      </c>
      <c r="CG25" s="130">
        <v>1</v>
      </c>
      <c r="CH25" s="131">
        <f>IF(Q25=0,"",IF(CG25=0,"",(CG25/Q25)))</f>
        <v>0.14285714285714</v>
      </c>
      <c r="CI25" s="132">
        <v>1</v>
      </c>
      <c r="CJ25" s="133">
        <f>IFERROR(CI25/CG25,"-")</f>
        <v>1</v>
      </c>
      <c r="CK25" s="134">
        <v>5000</v>
      </c>
      <c r="CL25" s="135">
        <f>IFERROR(CK25/CG25,"-")</f>
        <v>5000</v>
      </c>
      <c r="CM25" s="136">
        <v>1</v>
      </c>
      <c r="CN25" s="136"/>
      <c r="CO25" s="136"/>
      <c r="CP25" s="137">
        <v>3</v>
      </c>
      <c r="CQ25" s="138">
        <v>54000</v>
      </c>
      <c r="CR25" s="138">
        <v>46000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0.93333333333333</v>
      </c>
      <c r="B26" s="184" t="s">
        <v>129</v>
      </c>
      <c r="C26" s="184" t="s">
        <v>58</v>
      </c>
      <c r="D26" s="184"/>
      <c r="E26" s="184" t="s">
        <v>124</v>
      </c>
      <c r="F26" s="184" t="s">
        <v>125</v>
      </c>
      <c r="G26" s="184" t="s">
        <v>61</v>
      </c>
      <c r="H26" s="87" t="s">
        <v>130</v>
      </c>
      <c r="I26" s="87" t="s">
        <v>127</v>
      </c>
      <c r="J26" s="185" t="s">
        <v>88</v>
      </c>
      <c r="K26" s="176">
        <v>150000</v>
      </c>
      <c r="L26" s="79">
        <v>19</v>
      </c>
      <c r="M26" s="79">
        <v>0</v>
      </c>
      <c r="N26" s="79">
        <v>94</v>
      </c>
      <c r="O26" s="88">
        <v>9</v>
      </c>
      <c r="P26" s="89">
        <v>0</v>
      </c>
      <c r="Q26" s="90">
        <f>O26+P26</f>
        <v>9</v>
      </c>
      <c r="R26" s="80">
        <f>IFERROR(Q26/N26,"-")</f>
        <v>0.095744680851064</v>
      </c>
      <c r="S26" s="79">
        <v>1</v>
      </c>
      <c r="T26" s="79">
        <v>3</v>
      </c>
      <c r="U26" s="80">
        <f>IFERROR(T26/(Q26),"-")</f>
        <v>0.33333333333333</v>
      </c>
      <c r="V26" s="81">
        <f>IFERROR(K26/SUM(Q26:Q27),"-")</f>
        <v>7894.7368421053</v>
      </c>
      <c r="W26" s="82">
        <v>4</v>
      </c>
      <c r="X26" s="80">
        <f>IF(Q26=0,"-",W26/Q26)</f>
        <v>0.44444444444444</v>
      </c>
      <c r="Y26" s="181">
        <v>44000</v>
      </c>
      <c r="Z26" s="182">
        <f>IFERROR(Y26/Q26,"-")</f>
        <v>4888.8888888889</v>
      </c>
      <c r="AA26" s="182">
        <f>IFERROR(Y26/W26,"-")</f>
        <v>11000</v>
      </c>
      <c r="AB26" s="176">
        <f>SUM(Y26:Y27)-SUM(K26:K27)</f>
        <v>-10000</v>
      </c>
      <c r="AC26" s="83">
        <f>SUM(Y26:Y27)/SUM(K26:K27)</f>
        <v>0.93333333333333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0.22222222222222</v>
      </c>
      <c r="BH26" s="109">
        <v>1</v>
      </c>
      <c r="BI26" s="111">
        <f>IFERROR(BH26/BF26,"-")</f>
        <v>0.5</v>
      </c>
      <c r="BJ26" s="112">
        <v>4000</v>
      </c>
      <c r="BK26" s="113">
        <f>IFERROR(BJ26/BF26,"-")</f>
        <v>2000</v>
      </c>
      <c r="BL26" s="114"/>
      <c r="BM26" s="114">
        <v>1</v>
      </c>
      <c r="BN26" s="114"/>
      <c r="BO26" s="116">
        <v>1</v>
      </c>
      <c r="BP26" s="117">
        <f>IF(Q26=0,"",IF(BO26=0,"",(BO26/Q26)))</f>
        <v>0.11111111111111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6</v>
      </c>
      <c r="BY26" s="124">
        <f>IF(Q26=0,"",IF(BX26=0,"",(BX26/Q26)))</f>
        <v>0.66666666666667</v>
      </c>
      <c r="BZ26" s="125">
        <v>3</v>
      </c>
      <c r="CA26" s="126">
        <f>IFERROR(BZ26/BX26,"-")</f>
        <v>0.5</v>
      </c>
      <c r="CB26" s="127">
        <v>40000</v>
      </c>
      <c r="CC26" s="128">
        <f>IFERROR(CB26/BX26,"-")</f>
        <v>6666.6666666667</v>
      </c>
      <c r="CD26" s="129">
        <v>2</v>
      </c>
      <c r="CE26" s="129"/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4</v>
      </c>
      <c r="CQ26" s="138">
        <v>44000</v>
      </c>
      <c r="CR26" s="138">
        <v>36000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131</v>
      </c>
      <c r="C27" s="184" t="s">
        <v>58</v>
      </c>
      <c r="D27" s="184"/>
      <c r="E27" s="184" t="s">
        <v>124</v>
      </c>
      <c r="F27" s="184" t="s">
        <v>125</v>
      </c>
      <c r="G27" s="184" t="s">
        <v>109</v>
      </c>
      <c r="H27" s="87"/>
      <c r="I27" s="87"/>
      <c r="J27" s="87"/>
      <c r="K27" s="176"/>
      <c r="L27" s="79">
        <v>37</v>
      </c>
      <c r="M27" s="79">
        <v>28</v>
      </c>
      <c r="N27" s="79">
        <v>13</v>
      </c>
      <c r="O27" s="88">
        <v>10</v>
      </c>
      <c r="P27" s="89">
        <v>0</v>
      </c>
      <c r="Q27" s="90">
        <f>O27+P27</f>
        <v>10</v>
      </c>
      <c r="R27" s="80">
        <f>IFERROR(Q27/N27,"-")</f>
        <v>0.76923076923077</v>
      </c>
      <c r="S27" s="79">
        <v>2</v>
      </c>
      <c r="T27" s="79">
        <v>2</v>
      </c>
      <c r="U27" s="80">
        <f>IFERROR(T27/(Q27),"-")</f>
        <v>0.2</v>
      </c>
      <c r="V27" s="81"/>
      <c r="W27" s="82">
        <v>4</v>
      </c>
      <c r="X27" s="80">
        <f>IF(Q27=0,"-",W27/Q27)</f>
        <v>0.4</v>
      </c>
      <c r="Y27" s="181">
        <v>96000</v>
      </c>
      <c r="Z27" s="182">
        <f>IFERROR(Y27/Q27,"-")</f>
        <v>9600</v>
      </c>
      <c r="AA27" s="182">
        <f>IFERROR(Y27/W27,"-")</f>
        <v>24000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0.1</v>
      </c>
      <c r="BH27" s="109">
        <v>1</v>
      </c>
      <c r="BI27" s="111">
        <f>IFERROR(BH27/BF27,"-")</f>
        <v>1</v>
      </c>
      <c r="BJ27" s="112">
        <v>1000</v>
      </c>
      <c r="BK27" s="113">
        <f>IFERROR(BJ27/BF27,"-")</f>
        <v>1000</v>
      </c>
      <c r="BL27" s="114">
        <v>1</v>
      </c>
      <c r="BM27" s="114"/>
      <c r="BN27" s="114"/>
      <c r="BO27" s="116">
        <v>5</v>
      </c>
      <c r="BP27" s="117">
        <f>IF(Q27=0,"",IF(BO27=0,"",(BO27/Q27)))</f>
        <v>0.5</v>
      </c>
      <c r="BQ27" s="118">
        <v>2</v>
      </c>
      <c r="BR27" s="119">
        <f>IFERROR(BQ27/BO27,"-")</f>
        <v>0.4</v>
      </c>
      <c r="BS27" s="120">
        <v>72000</v>
      </c>
      <c r="BT27" s="121">
        <f>IFERROR(BS27/BO27,"-")</f>
        <v>14400</v>
      </c>
      <c r="BU27" s="122"/>
      <c r="BV27" s="122">
        <v>1</v>
      </c>
      <c r="BW27" s="122">
        <v>1</v>
      </c>
      <c r="BX27" s="123">
        <v>3</v>
      </c>
      <c r="BY27" s="124">
        <f>IF(Q27=0,"",IF(BX27=0,"",(BX27/Q27)))</f>
        <v>0.3</v>
      </c>
      <c r="BZ27" s="125">
        <v>2</v>
      </c>
      <c r="CA27" s="126">
        <f>IFERROR(BZ27/BX27,"-")</f>
        <v>0.66666666666667</v>
      </c>
      <c r="CB27" s="127">
        <v>23000</v>
      </c>
      <c r="CC27" s="128">
        <f>IFERROR(CB27/BX27,"-")</f>
        <v>7666.6666666667</v>
      </c>
      <c r="CD27" s="129">
        <v>1</v>
      </c>
      <c r="CE27" s="129"/>
      <c r="CF27" s="129">
        <v>1</v>
      </c>
      <c r="CG27" s="130">
        <v>1</v>
      </c>
      <c r="CH27" s="131">
        <f>IF(Q27=0,"",IF(CG27=0,"",(CG27/Q27)))</f>
        <v>0.1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4</v>
      </c>
      <c r="CQ27" s="138">
        <v>96000</v>
      </c>
      <c r="CR27" s="138">
        <v>68000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12.313333333333</v>
      </c>
      <c r="B28" s="184" t="s">
        <v>132</v>
      </c>
      <c r="C28" s="184" t="s">
        <v>58</v>
      </c>
      <c r="D28" s="184"/>
      <c r="E28" s="184" t="s">
        <v>124</v>
      </c>
      <c r="F28" s="184" t="s">
        <v>125</v>
      </c>
      <c r="G28" s="184" t="s">
        <v>133</v>
      </c>
      <c r="H28" s="87" t="s">
        <v>134</v>
      </c>
      <c r="I28" s="87" t="s">
        <v>135</v>
      </c>
      <c r="J28" s="186" t="s">
        <v>136</v>
      </c>
      <c r="K28" s="176">
        <v>150000</v>
      </c>
      <c r="L28" s="79">
        <v>29</v>
      </c>
      <c r="M28" s="79">
        <v>0</v>
      </c>
      <c r="N28" s="79">
        <v>159</v>
      </c>
      <c r="O28" s="88">
        <v>17</v>
      </c>
      <c r="P28" s="89">
        <v>0</v>
      </c>
      <c r="Q28" s="90">
        <f>O28+P28</f>
        <v>17</v>
      </c>
      <c r="R28" s="80">
        <f>IFERROR(Q28/N28,"-")</f>
        <v>0.10691823899371</v>
      </c>
      <c r="S28" s="79">
        <v>1</v>
      </c>
      <c r="T28" s="79">
        <v>9</v>
      </c>
      <c r="U28" s="80">
        <f>IFERROR(T28/(Q28),"-")</f>
        <v>0.52941176470588</v>
      </c>
      <c r="V28" s="81">
        <f>IFERROR(K28/SUM(Q28:Q29),"-")</f>
        <v>5769.2307692308</v>
      </c>
      <c r="W28" s="82">
        <v>4</v>
      </c>
      <c r="X28" s="80">
        <f>IF(Q28=0,"-",W28/Q28)</f>
        <v>0.23529411764706</v>
      </c>
      <c r="Y28" s="181">
        <v>127000</v>
      </c>
      <c r="Z28" s="182">
        <f>IFERROR(Y28/Q28,"-")</f>
        <v>7470.5882352941</v>
      </c>
      <c r="AA28" s="182">
        <f>IFERROR(Y28/W28,"-")</f>
        <v>31750</v>
      </c>
      <c r="AB28" s="176">
        <f>SUM(Y28:Y29)-SUM(K28:K29)</f>
        <v>1697000</v>
      </c>
      <c r="AC28" s="83">
        <f>SUM(Y28:Y29)/SUM(K28:K29)</f>
        <v>12.313333333333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0.058823529411765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>
        <v>1</v>
      </c>
      <c r="AX28" s="104">
        <f>IF(Q28=0,"",IF(AW28=0,"",(AW28/Q28)))</f>
        <v>0.058823529411765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>
        <v>4</v>
      </c>
      <c r="BG28" s="110">
        <f>IF(Q28=0,"",IF(BF28=0,"",(BF28/Q28)))</f>
        <v>0.23529411764706</v>
      </c>
      <c r="BH28" s="109">
        <v>1</v>
      </c>
      <c r="BI28" s="111">
        <f>IFERROR(BH28/BF28,"-")</f>
        <v>0.25</v>
      </c>
      <c r="BJ28" s="112">
        <v>10000</v>
      </c>
      <c r="BK28" s="113">
        <f>IFERROR(BJ28/BF28,"-")</f>
        <v>2500</v>
      </c>
      <c r="BL28" s="114">
        <v>1</v>
      </c>
      <c r="BM28" s="114"/>
      <c r="BN28" s="114"/>
      <c r="BO28" s="116">
        <v>6</v>
      </c>
      <c r="BP28" s="117">
        <f>IF(Q28=0,"",IF(BO28=0,"",(BO28/Q28)))</f>
        <v>0.35294117647059</v>
      </c>
      <c r="BQ28" s="118">
        <v>2</v>
      </c>
      <c r="BR28" s="119">
        <f>IFERROR(BQ28/BO28,"-")</f>
        <v>0.33333333333333</v>
      </c>
      <c r="BS28" s="120">
        <v>112000</v>
      </c>
      <c r="BT28" s="121">
        <f>IFERROR(BS28/BO28,"-")</f>
        <v>18666.666666667</v>
      </c>
      <c r="BU28" s="122"/>
      <c r="BV28" s="122"/>
      <c r="BW28" s="122">
        <v>2</v>
      </c>
      <c r="BX28" s="123">
        <v>4</v>
      </c>
      <c r="BY28" s="124">
        <f>IF(Q28=0,"",IF(BX28=0,"",(BX28/Q28)))</f>
        <v>0.23529411764706</v>
      </c>
      <c r="BZ28" s="125">
        <v>1</v>
      </c>
      <c r="CA28" s="126">
        <f>IFERROR(BZ28/BX28,"-")</f>
        <v>0.25</v>
      </c>
      <c r="CB28" s="127">
        <v>5000</v>
      </c>
      <c r="CC28" s="128">
        <f>IFERROR(CB28/BX28,"-")</f>
        <v>1250</v>
      </c>
      <c r="CD28" s="129">
        <v>1</v>
      </c>
      <c r="CE28" s="129"/>
      <c r="CF28" s="129"/>
      <c r="CG28" s="130">
        <v>1</v>
      </c>
      <c r="CH28" s="131">
        <f>IF(Q28=0,"",IF(CG28=0,"",(CG28/Q28)))</f>
        <v>0.058823529411765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4</v>
      </c>
      <c r="CQ28" s="138">
        <v>127000</v>
      </c>
      <c r="CR28" s="138">
        <v>95000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137</v>
      </c>
      <c r="C29" s="184" t="s">
        <v>58</v>
      </c>
      <c r="D29" s="184"/>
      <c r="E29" s="184" t="s">
        <v>124</v>
      </c>
      <c r="F29" s="184" t="s">
        <v>125</v>
      </c>
      <c r="G29" s="184" t="s">
        <v>109</v>
      </c>
      <c r="H29" s="87"/>
      <c r="I29" s="87"/>
      <c r="J29" s="87"/>
      <c r="K29" s="176"/>
      <c r="L29" s="79">
        <v>43</v>
      </c>
      <c r="M29" s="79">
        <v>31</v>
      </c>
      <c r="N29" s="79">
        <v>14</v>
      </c>
      <c r="O29" s="88">
        <v>9</v>
      </c>
      <c r="P29" s="89">
        <v>0</v>
      </c>
      <c r="Q29" s="90">
        <f>O29+P29</f>
        <v>9</v>
      </c>
      <c r="R29" s="80">
        <f>IFERROR(Q29/N29,"-")</f>
        <v>0.64285714285714</v>
      </c>
      <c r="S29" s="79">
        <v>1</v>
      </c>
      <c r="T29" s="79">
        <v>1</v>
      </c>
      <c r="U29" s="80">
        <f>IFERROR(T29/(Q29),"-")</f>
        <v>0.11111111111111</v>
      </c>
      <c r="V29" s="81"/>
      <c r="W29" s="82">
        <v>1</v>
      </c>
      <c r="X29" s="80">
        <f>IF(Q29=0,"-",W29/Q29)</f>
        <v>0.11111111111111</v>
      </c>
      <c r="Y29" s="181">
        <v>1720000</v>
      </c>
      <c r="Z29" s="182">
        <f>IFERROR(Y29/Q29,"-")</f>
        <v>191111.11111111</v>
      </c>
      <c r="AA29" s="182">
        <f>IFERROR(Y29/W29,"-")</f>
        <v>1720000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0.22222222222222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2</v>
      </c>
      <c r="BY29" s="124">
        <f>IF(Q29=0,"",IF(BX29=0,"",(BX29/Q29)))</f>
        <v>0.22222222222222</v>
      </c>
      <c r="BZ29" s="125">
        <v>1</v>
      </c>
      <c r="CA29" s="126">
        <f>IFERROR(BZ29/BX29,"-")</f>
        <v>0.5</v>
      </c>
      <c r="CB29" s="127">
        <v>8000</v>
      </c>
      <c r="CC29" s="128">
        <f>IFERROR(CB29/BX29,"-")</f>
        <v>4000</v>
      </c>
      <c r="CD29" s="129"/>
      <c r="CE29" s="129">
        <v>1</v>
      </c>
      <c r="CF29" s="129"/>
      <c r="CG29" s="130">
        <v>5</v>
      </c>
      <c r="CH29" s="131">
        <f>IF(Q29=0,"",IF(CG29=0,"",(CG29/Q29)))</f>
        <v>0.55555555555556</v>
      </c>
      <c r="CI29" s="132">
        <v>1</v>
      </c>
      <c r="CJ29" s="133">
        <f>IFERROR(CI29/CG29,"-")</f>
        <v>0.2</v>
      </c>
      <c r="CK29" s="134">
        <v>1717000</v>
      </c>
      <c r="CL29" s="135">
        <f>IFERROR(CK29/CG29,"-")</f>
        <v>343400</v>
      </c>
      <c r="CM29" s="136"/>
      <c r="CN29" s="136"/>
      <c r="CO29" s="136">
        <v>1</v>
      </c>
      <c r="CP29" s="137">
        <v>1</v>
      </c>
      <c r="CQ29" s="138">
        <v>1720000</v>
      </c>
      <c r="CR29" s="138">
        <v>1717000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78">
        <f>AC30</f>
        <v>13.18</v>
      </c>
      <c r="B30" s="184" t="s">
        <v>138</v>
      </c>
      <c r="C30" s="184" t="s">
        <v>58</v>
      </c>
      <c r="D30" s="184"/>
      <c r="E30" s="184" t="s">
        <v>124</v>
      </c>
      <c r="F30" s="184" t="s">
        <v>125</v>
      </c>
      <c r="G30" s="184" t="s">
        <v>133</v>
      </c>
      <c r="H30" s="87" t="s">
        <v>139</v>
      </c>
      <c r="I30" s="87" t="s">
        <v>135</v>
      </c>
      <c r="J30" s="186" t="s">
        <v>136</v>
      </c>
      <c r="K30" s="176">
        <v>150000</v>
      </c>
      <c r="L30" s="79">
        <v>31</v>
      </c>
      <c r="M30" s="79">
        <v>0</v>
      </c>
      <c r="N30" s="79">
        <v>114</v>
      </c>
      <c r="O30" s="88">
        <v>13</v>
      </c>
      <c r="P30" s="89">
        <v>0</v>
      </c>
      <c r="Q30" s="90">
        <f>O30+P30</f>
        <v>13</v>
      </c>
      <c r="R30" s="80">
        <f>IFERROR(Q30/N30,"-")</f>
        <v>0.1140350877193</v>
      </c>
      <c r="S30" s="79">
        <v>2</v>
      </c>
      <c r="T30" s="79">
        <v>4</v>
      </c>
      <c r="U30" s="80">
        <f>IFERROR(T30/(Q30),"-")</f>
        <v>0.30769230769231</v>
      </c>
      <c r="V30" s="81">
        <f>IFERROR(K30/SUM(Q30:Q31),"-")</f>
        <v>6000</v>
      </c>
      <c r="W30" s="82">
        <v>4</v>
      </c>
      <c r="X30" s="80">
        <f>IF(Q30=0,"-",W30/Q30)</f>
        <v>0.30769230769231</v>
      </c>
      <c r="Y30" s="181">
        <v>1943000</v>
      </c>
      <c r="Z30" s="182">
        <f>IFERROR(Y30/Q30,"-")</f>
        <v>149461.53846154</v>
      </c>
      <c r="AA30" s="182">
        <f>IFERROR(Y30/W30,"-")</f>
        <v>485750</v>
      </c>
      <c r="AB30" s="176">
        <f>SUM(Y30:Y31)-SUM(K30:K31)</f>
        <v>1827000</v>
      </c>
      <c r="AC30" s="83">
        <f>SUM(Y30:Y31)/SUM(K30:K31)</f>
        <v>13.18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0.15384615384615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5</v>
      </c>
      <c r="BP30" s="117">
        <f>IF(Q30=0,"",IF(BO30=0,"",(BO30/Q30)))</f>
        <v>0.38461538461538</v>
      </c>
      <c r="BQ30" s="118">
        <v>3</v>
      </c>
      <c r="BR30" s="119">
        <f>IFERROR(BQ30/BO30,"-")</f>
        <v>0.6</v>
      </c>
      <c r="BS30" s="120">
        <v>32000</v>
      </c>
      <c r="BT30" s="121">
        <f>IFERROR(BS30/BO30,"-")</f>
        <v>6400</v>
      </c>
      <c r="BU30" s="122">
        <v>2</v>
      </c>
      <c r="BV30" s="122"/>
      <c r="BW30" s="122">
        <v>1</v>
      </c>
      <c r="BX30" s="123">
        <v>5</v>
      </c>
      <c r="BY30" s="124">
        <f>IF(Q30=0,"",IF(BX30=0,"",(BX30/Q30)))</f>
        <v>0.38461538461538</v>
      </c>
      <c r="BZ30" s="125">
        <v>1</v>
      </c>
      <c r="CA30" s="126">
        <f>IFERROR(BZ30/BX30,"-")</f>
        <v>0.2</v>
      </c>
      <c r="CB30" s="127">
        <v>1915000</v>
      </c>
      <c r="CC30" s="128">
        <f>IFERROR(CB30/BX30,"-")</f>
        <v>383000</v>
      </c>
      <c r="CD30" s="129"/>
      <c r="CE30" s="129"/>
      <c r="CF30" s="129">
        <v>1</v>
      </c>
      <c r="CG30" s="130">
        <v>1</v>
      </c>
      <c r="CH30" s="131">
        <f>IF(Q30=0,"",IF(CG30=0,"",(CG30/Q30)))</f>
        <v>0.076923076923077</v>
      </c>
      <c r="CI30" s="132">
        <v>1</v>
      </c>
      <c r="CJ30" s="133">
        <f>IFERROR(CI30/CG30,"-")</f>
        <v>1</v>
      </c>
      <c r="CK30" s="134">
        <v>1000</v>
      </c>
      <c r="CL30" s="135">
        <f>IFERROR(CK30/CG30,"-")</f>
        <v>1000</v>
      </c>
      <c r="CM30" s="136">
        <v>1</v>
      </c>
      <c r="CN30" s="136"/>
      <c r="CO30" s="136"/>
      <c r="CP30" s="137">
        <v>4</v>
      </c>
      <c r="CQ30" s="138">
        <v>1943000</v>
      </c>
      <c r="CR30" s="138">
        <v>1915000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/>
      <c r="B31" s="184" t="s">
        <v>140</v>
      </c>
      <c r="C31" s="184" t="s">
        <v>58</v>
      </c>
      <c r="D31" s="184"/>
      <c r="E31" s="184" t="s">
        <v>124</v>
      </c>
      <c r="F31" s="184" t="s">
        <v>125</v>
      </c>
      <c r="G31" s="184" t="s">
        <v>109</v>
      </c>
      <c r="H31" s="87"/>
      <c r="I31" s="87"/>
      <c r="J31" s="87"/>
      <c r="K31" s="176"/>
      <c r="L31" s="79">
        <v>42</v>
      </c>
      <c r="M31" s="79">
        <v>31</v>
      </c>
      <c r="N31" s="79">
        <v>17</v>
      </c>
      <c r="O31" s="88">
        <v>12</v>
      </c>
      <c r="P31" s="89">
        <v>0</v>
      </c>
      <c r="Q31" s="90">
        <f>O31+P31</f>
        <v>12</v>
      </c>
      <c r="R31" s="80">
        <f>IFERROR(Q31/N31,"-")</f>
        <v>0.70588235294118</v>
      </c>
      <c r="S31" s="79">
        <v>2</v>
      </c>
      <c r="T31" s="79">
        <v>2</v>
      </c>
      <c r="U31" s="80">
        <f>IFERROR(T31/(Q31),"-")</f>
        <v>0.16666666666667</v>
      </c>
      <c r="V31" s="81"/>
      <c r="W31" s="82">
        <v>4</v>
      </c>
      <c r="X31" s="80">
        <f>IF(Q31=0,"-",W31/Q31)</f>
        <v>0.33333333333333</v>
      </c>
      <c r="Y31" s="181">
        <v>34000</v>
      </c>
      <c r="Z31" s="182">
        <f>IFERROR(Y31/Q31,"-")</f>
        <v>2833.3333333333</v>
      </c>
      <c r="AA31" s="182">
        <f>IFERROR(Y31/W31,"-")</f>
        <v>8500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0.083333333333333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0.083333333333333</v>
      </c>
      <c r="BQ31" s="118">
        <v>1</v>
      </c>
      <c r="BR31" s="119">
        <f>IFERROR(BQ31/BO31,"-")</f>
        <v>1</v>
      </c>
      <c r="BS31" s="120">
        <v>23000</v>
      </c>
      <c r="BT31" s="121">
        <f>IFERROR(BS31/BO31,"-")</f>
        <v>23000</v>
      </c>
      <c r="BU31" s="122"/>
      <c r="BV31" s="122"/>
      <c r="BW31" s="122">
        <v>1</v>
      </c>
      <c r="BX31" s="123">
        <v>7</v>
      </c>
      <c r="BY31" s="124">
        <f>IF(Q31=0,"",IF(BX31=0,"",(BX31/Q31)))</f>
        <v>0.58333333333333</v>
      </c>
      <c r="BZ31" s="125">
        <v>3</v>
      </c>
      <c r="CA31" s="126">
        <f>IFERROR(BZ31/BX31,"-")</f>
        <v>0.42857142857143</v>
      </c>
      <c r="CB31" s="127">
        <v>11000</v>
      </c>
      <c r="CC31" s="128">
        <f>IFERROR(CB31/BX31,"-")</f>
        <v>1571.4285714286</v>
      </c>
      <c r="CD31" s="129">
        <v>3</v>
      </c>
      <c r="CE31" s="129"/>
      <c r="CF31" s="129"/>
      <c r="CG31" s="130">
        <v>3</v>
      </c>
      <c r="CH31" s="131">
        <f>IF(Q31=0,"",IF(CG31=0,"",(CG31/Q31)))</f>
        <v>0.25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4</v>
      </c>
      <c r="CQ31" s="138">
        <v>34000</v>
      </c>
      <c r="CR31" s="138">
        <v>23000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5.4333333333333</v>
      </c>
      <c r="B32" s="184" t="s">
        <v>141</v>
      </c>
      <c r="C32" s="184" t="s">
        <v>58</v>
      </c>
      <c r="D32" s="184"/>
      <c r="E32" s="184" t="s">
        <v>142</v>
      </c>
      <c r="F32" s="184" t="s">
        <v>143</v>
      </c>
      <c r="G32" s="184" t="s">
        <v>61</v>
      </c>
      <c r="H32" s="87" t="s">
        <v>144</v>
      </c>
      <c r="I32" s="87" t="s">
        <v>145</v>
      </c>
      <c r="J32" s="87" t="s">
        <v>146</v>
      </c>
      <c r="K32" s="176">
        <v>120000</v>
      </c>
      <c r="L32" s="79">
        <v>17</v>
      </c>
      <c r="M32" s="79">
        <v>0</v>
      </c>
      <c r="N32" s="79">
        <v>84</v>
      </c>
      <c r="O32" s="88">
        <v>8</v>
      </c>
      <c r="P32" s="89">
        <v>0</v>
      </c>
      <c r="Q32" s="90">
        <f>O32+P32</f>
        <v>8</v>
      </c>
      <c r="R32" s="80">
        <f>IFERROR(Q32/N32,"-")</f>
        <v>0.095238095238095</v>
      </c>
      <c r="S32" s="79">
        <v>1</v>
      </c>
      <c r="T32" s="79">
        <v>3</v>
      </c>
      <c r="U32" s="80">
        <f>IFERROR(T32/(Q32),"-")</f>
        <v>0.375</v>
      </c>
      <c r="V32" s="81">
        <f>IFERROR(K32/SUM(Q32:Q33),"-")</f>
        <v>8571.4285714286</v>
      </c>
      <c r="W32" s="82">
        <v>3</v>
      </c>
      <c r="X32" s="80">
        <f>IF(Q32=0,"-",W32/Q32)</f>
        <v>0.375</v>
      </c>
      <c r="Y32" s="181">
        <v>15000</v>
      </c>
      <c r="Z32" s="182">
        <f>IFERROR(Y32/Q32,"-")</f>
        <v>1875</v>
      </c>
      <c r="AA32" s="182">
        <f>IFERROR(Y32/W32,"-")</f>
        <v>5000</v>
      </c>
      <c r="AB32" s="176">
        <f>SUM(Y32:Y33)-SUM(K32:K33)</f>
        <v>532000</v>
      </c>
      <c r="AC32" s="83">
        <f>SUM(Y32:Y33)/SUM(K32:K33)</f>
        <v>5.4333333333333</v>
      </c>
      <c r="AD32" s="77"/>
      <c r="AE32" s="91">
        <v>1</v>
      </c>
      <c r="AF32" s="92">
        <f>IF(Q32=0,"",IF(AE32=0,"",(AE32/Q32)))</f>
        <v>0.125</v>
      </c>
      <c r="AG32" s="91"/>
      <c r="AH32" s="93">
        <f>IFERROR(AG32/AE32,"-")</f>
        <v>0</v>
      </c>
      <c r="AI32" s="94"/>
      <c r="AJ32" s="95">
        <f>IFERROR(AI32/AE32,"-")</f>
        <v>0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0.125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3</v>
      </c>
      <c r="BP32" s="117">
        <f>IF(Q32=0,"",IF(BO32=0,"",(BO32/Q32)))</f>
        <v>0.375</v>
      </c>
      <c r="BQ32" s="118">
        <v>1</v>
      </c>
      <c r="BR32" s="119">
        <f>IFERROR(BQ32/BO32,"-")</f>
        <v>0.33333333333333</v>
      </c>
      <c r="BS32" s="120">
        <v>2000</v>
      </c>
      <c r="BT32" s="121">
        <f>IFERROR(BS32/BO32,"-")</f>
        <v>666.66666666667</v>
      </c>
      <c r="BU32" s="122"/>
      <c r="BV32" s="122">
        <v>1</v>
      </c>
      <c r="BW32" s="122"/>
      <c r="BX32" s="123">
        <v>3</v>
      </c>
      <c r="BY32" s="124">
        <f>IF(Q32=0,"",IF(BX32=0,"",(BX32/Q32)))</f>
        <v>0.375</v>
      </c>
      <c r="BZ32" s="125">
        <v>2</v>
      </c>
      <c r="CA32" s="126">
        <f>IFERROR(BZ32/BX32,"-")</f>
        <v>0.66666666666667</v>
      </c>
      <c r="CB32" s="127">
        <v>13000</v>
      </c>
      <c r="CC32" s="128">
        <f>IFERROR(CB32/BX32,"-")</f>
        <v>4333.3333333333</v>
      </c>
      <c r="CD32" s="129">
        <v>1</v>
      </c>
      <c r="CE32" s="129">
        <v>1</v>
      </c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3</v>
      </c>
      <c r="CQ32" s="138">
        <v>15000</v>
      </c>
      <c r="CR32" s="138">
        <v>10000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147</v>
      </c>
      <c r="C33" s="184" t="s">
        <v>58</v>
      </c>
      <c r="D33" s="184"/>
      <c r="E33" s="184" t="s">
        <v>142</v>
      </c>
      <c r="F33" s="184" t="s">
        <v>143</v>
      </c>
      <c r="G33" s="184" t="s">
        <v>109</v>
      </c>
      <c r="H33" s="87"/>
      <c r="I33" s="87"/>
      <c r="J33" s="87"/>
      <c r="K33" s="176"/>
      <c r="L33" s="79">
        <v>39</v>
      </c>
      <c r="M33" s="79">
        <v>21</v>
      </c>
      <c r="N33" s="79">
        <v>16</v>
      </c>
      <c r="O33" s="88">
        <v>6</v>
      </c>
      <c r="P33" s="89">
        <v>0</v>
      </c>
      <c r="Q33" s="90">
        <f>O33+P33</f>
        <v>6</v>
      </c>
      <c r="R33" s="80">
        <f>IFERROR(Q33/N33,"-")</f>
        <v>0.375</v>
      </c>
      <c r="S33" s="79">
        <v>2</v>
      </c>
      <c r="T33" s="79">
        <v>2</v>
      </c>
      <c r="U33" s="80">
        <f>IFERROR(T33/(Q33),"-")</f>
        <v>0.33333333333333</v>
      </c>
      <c r="V33" s="81"/>
      <c r="W33" s="82">
        <v>2</v>
      </c>
      <c r="X33" s="80">
        <f>IF(Q33=0,"-",W33/Q33)</f>
        <v>0.33333333333333</v>
      </c>
      <c r="Y33" s="181">
        <v>637000</v>
      </c>
      <c r="Z33" s="182">
        <f>IFERROR(Y33/Q33,"-")</f>
        <v>106166.66666667</v>
      </c>
      <c r="AA33" s="182">
        <f>IFERROR(Y33/W33,"-")</f>
        <v>318500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0.16666666666667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>
        <v>2</v>
      </c>
      <c r="BY33" s="124">
        <f>IF(Q33=0,"",IF(BX33=0,"",(BX33/Q33)))</f>
        <v>0.33333333333333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3</v>
      </c>
      <c r="CH33" s="131">
        <f>IF(Q33=0,"",IF(CG33=0,"",(CG33/Q33)))</f>
        <v>0.5</v>
      </c>
      <c r="CI33" s="132">
        <v>2</v>
      </c>
      <c r="CJ33" s="133">
        <f>IFERROR(CI33/CG33,"-")</f>
        <v>0.66666666666667</v>
      </c>
      <c r="CK33" s="134">
        <v>637000</v>
      </c>
      <c r="CL33" s="135">
        <f>IFERROR(CK33/CG33,"-")</f>
        <v>212333.33333333</v>
      </c>
      <c r="CM33" s="136"/>
      <c r="CN33" s="136"/>
      <c r="CO33" s="136">
        <v>2</v>
      </c>
      <c r="CP33" s="137">
        <v>2</v>
      </c>
      <c r="CQ33" s="138">
        <v>637000</v>
      </c>
      <c r="CR33" s="138">
        <v>522000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>
        <f>AC34</f>
        <v>0.041666666666667</v>
      </c>
      <c r="B34" s="184" t="s">
        <v>148</v>
      </c>
      <c r="C34" s="184" t="s">
        <v>58</v>
      </c>
      <c r="D34" s="184"/>
      <c r="E34" s="184" t="s">
        <v>149</v>
      </c>
      <c r="F34" s="184" t="s">
        <v>150</v>
      </c>
      <c r="G34" s="184" t="s">
        <v>61</v>
      </c>
      <c r="H34" s="87" t="s">
        <v>144</v>
      </c>
      <c r="I34" s="87" t="s">
        <v>145</v>
      </c>
      <c r="J34" s="87" t="s">
        <v>151</v>
      </c>
      <c r="K34" s="176">
        <v>120000</v>
      </c>
      <c r="L34" s="79">
        <v>14</v>
      </c>
      <c r="M34" s="79">
        <v>0</v>
      </c>
      <c r="N34" s="79">
        <v>78</v>
      </c>
      <c r="O34" s="88">
        <v>6</v>
      </c>
      <c r="P34" s="89">
        <v>0</v>
      </c>
      <c r="Q34" s="90">
        <f>O34+P34</f>
        <v>6</v>
      </c>
      <c r="R34" s="80">
        <f>IFERROR(Q34/N34,"-")</f>
        <v>0.076923076923077</v>
      </c>
      <c r="S34" s="79">
        <v>0</v>
      </c>
      <c r="T34" s="79">
        <v>3</v>
      </c>
      <c r="U34" s="80">
        <f>IFERROR(T34/(Q34),"-")</f>
        <v>0.5</v>
      </c>
      <c r="V34" s="81">
        <f>IFERROR(K34/SUM(Q34:Q35),"-")</f>
        <v>17142.857142857</v>
      </c>
      <c r="W34" s="82">
        <v>1</v>
      </c>
      <c r="X34" s="80">
        <f>IF(Q34=0,"-",W34/Q34)</f>
        <v>0.16666666666667</v>
      </c>
      <c r="Y34" s="181">
        <v>5000</v>
      </c>
      <c r="Z34" s="182">
        <f>IFERROR(Y34/Q34,"-")</f>
        <v>833.33333333333</v>
      </c>
      <c r="AA34" s="182">
        <f>IFERROR(Y34/W34,"-")</f>
        <v>5000</v>
      </c>
      <c r="AB34" s="176">
        <f>SUM(Y34:Y35)-SUM(K34:K35)</f>
        <v>-115000</v>
      </c>
      <c r="AC34" s="83">
        <f>SUM(Y34:Y35)/SUM(K34:K35)</f>
        <v>0.041666666666667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4</v>
      </c>
      <c r="BG34" s="110">
        <f>IF(Q34=0,"",IF(BF34=0,"",(BF34/Q34)))</f>
        <v>0.66666666666667</v>
      </c>
      <c r="BH34" s="109">
        <v>1</v>
      </c>
      <c r="BI34" s="111">
        <f>IFERROR(BH34/BF34,"-")</f>
        <v>0.25</v>
      </c>
      <c r="BJ34" s="112">
        <v>5000</v>
      </c>
      <c r="BK34" s="113">
        <f>IFERROR(BJ34/BF34,"-")</f>
        <v>1250</v>
      </c>
      <c r="BL34" s="114">
        <v>1</v>
      </c>
      <c r="BM34" s="114"/>
      <c r="BN34" s="114"/>
      <c r="BO34" s="116">
        <v>2</v>
      </c>
      <c r="BP34" s="117">
        <f>IF(Q34=0,"",IF(BO34=0,"",(BO34/Q34)))</f>
        <v>0.33333333333333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5000</v>
      </c>
      <c r="CR34" s="138">
        <v>5000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152</v>
      </c>
      <c r="C35" s="184" t="s">
        <v>58</v>
      </c>
      <c r="D35" s="184"/>
      <c r="E35" s="184" t="s">
        <v>149</v>
      </c>
      <c r="F35" s="184" t="s">
        <v>150</v>
      </c>
      <c r="G35" s="184" t="s">
        <v>109</v>
      </c>
      <c r="H35" s="87"/>
      <c r="I35" s="87"/>
      <c r="J35" s="87"/>
      <c r="K35" s="176"/>
      <c r="L35" s="79">
        <v>27</v>
      </c>
      <c r="M35" s="79">
        <v>14</v>
      </c>
      <c r="N35" s="79">
        <v>1</v>
      </c>
      <c r="O35" s="88">
        <v>1</v>
      </c>
      <c r="P35" s="89">
        <v>0</v>
      </c>
      <c r="Q35" s="90">
        <f>O35+P35</f>
        <v>1</v>
      </c>
      <c r="R35" s="80">
        <f>IFERROR(Q35/N35,"-")</f>
        <v>1</v>
      </c>
      <c r="S35" s="79">
        <v>0</v>
      </c>
      <c r="T35" s="79">
        <v>0</v>
      </c>
      <c r="U35" s="80">
        <f>IFERROR(T35/(Q35),"-")</f>
        <v>0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>
        <v>1</v>
      </c>
      <c r="BY35" s="124">
        <f>IF(Q35=0,"",IF(BX35=0,"",(BX35/Q35)))</f>
        <v>1</v>
      </c>
      <c r="BZ35" s="125">
        <v>1</v>
      </c>
      <c r="CA35" s="126">
        <f>IFERROR(BZ35/BX35,"-")</f>
        <v>1</v>
      </c>
      <c r="CB35" s="127">
        <v>3000</v>
      </c>
      <c r="CC35" s="128">
        <f>IFERROR(CB35/BX35,"-")</f>
        <v>3000</v>
      </c>
      <c r="CD35" s="129">
        <v>1</v>
      </c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46.67</v>
      </c>
      <c r="B36" s="184" t="s">
        <v>153</v>
      </c>
      <c r="C36" s="184" t="s">
        <v>58</v>
      </c>
      <c r="D36" s="184"/>
      <c r="E36" s="184" t="s">
        <v>59</v>
      </c>
      <c r="F36" s="184" t="s">
        <v>60</v>
      </c>
      <c r="G36" s="184" t="s">
        <v>154</v>
      </c>
      <c r="H36" s="87" t="s">
        <v>155</v>
      </c>
      <c r="I36" s="87" t="s">
        <v>63</v>
      </c>
      <c r="J36" s="185" t="s">
        <v>88</v>
      </c>
      <c r="K36" s="176">
        <v>50000</v>
      </c>
      <c r="L36" s="79">
        <v>25</v>
      </c>
      <c r="M36" s="79">
        <v>0</v>
      </c>
      <c r="N36" s="79">
        <v>87</v>
      </c>
      <c r="O36" s="88">
        <v>14</v>
      </c>
      <c r="P36" s="89">
        <v>0</v>
      </c>
      <c r="Q36" s="90">
        <f>O36+P36</f>
        <v>14</v>
      </c>
      <c r="R36" s="80">
        <f>IFERROR(Q36/N36,"-")</f>
        <v>0.16091954022989</v>
      </c>
      <c r="S36" s="79">
        <v>0</v>
      </c>
      <c r="T36" s="79">
        <v>7</v>
      </c>
      <c r="U36" s="80">
        <f>IFERROR(T36/(Q36),"-")</f>
        <v>0.5</v>
      </c>
      <c r="V36" s="81">
        <f>IFERROR(K36/SUM(Q36:Q37),"-")</f>
        <v>2000</v>
      </c>
      <c r="W36" s="82">
        <v>3</v>
      </c>
      <c r="X36" s="80">
        <f>IF(Q36=0,"-",W36/Q36)</f>
        <v>0.21428571428571</v>
      </c>
      <c r="Y36" s="181">
        <v>50000</v>
      </c>
      <c r="Z36" s="182">
        <f>IFERROR(Y36/Q36,"-")</f>
        <v>3571.4285714286</v>
      </c>
      <c r="AA36" s="182">
        <f>IFERROR(Y36/W36,"-")</f>
        <v>16666.666666667</v>
      </c>
      <c r="AB36" s="176">
        <f>SUM(Y36:Y37)-SUM(K36:K37)</f>
        <v>2283500</v>
      </c>
      <c r="AC36" s="83">
        <f>SUM(Y36:Y37)/SUM(K36:K37)</f>
        <v>46.67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>
        <v>1</v>
      </c>
      <c r="AO36" s="98">
        <f>IF(Q36=0,"",IF(AN36=0,"",(AN36/Q36)))</f>
        <v>0.071428571428571</v>
      </c>
      <c r="AP36" s="97"/>
      <c r="AQ36" s="99">
        <f>IFERROR(AP36/AN36,"-")</f>
        <v>0</v>
      </c>
      <c r="AR36" s="100"/>
      <c r="AS36" s="101">
        <f>IFERROR(AR36/AN36,"-")</f>
        <v>0</v>
      </c>
      <c r="AT36" s="102"/>
      <c r="AU36" s="102"/>
      <c r="AV36" s="102"/>
      <c r="AW36" s="103">
        <v>1</v>
      </c>
      <c r="AX36" s="104">
        <f>IF(Q36=0,"",IF(AW36=0,"",(AW36/Q36)))</f>
        <v>0.071428571428571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3</v>
      </c>
      <c r="BG36" s="110">
        <f>IF(Q36=0,"",IF(BF36=0,"",(BF36/Q36)))</f>
        <v>0.21428571428571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6</v>
      </c>
      <c r="BP36" s="117">
        <f>IF(Q36=0,"",IF(BO36=0,"",(BO36/Q36)))</f>
        <v>0.42857142857143</v>
      </c>
      <c r="BQ36" s="118">
        <v>1</v>
      </c>
      <c r="BR36" s="119">
        <f>IFERROR(BQ36/BO36,"-")</f>
        <v>0.16666666666667</v>
      </c>
      <c r="BS36" s="120">
        <v>1000</v>
      </c>
      <c r="BT36" s="121">
        <f>IFERROR(BS36/BO36,"-")</f>
        <v>166.66666666667</v>
      </c>
      <c r="BU36" s="122">
        <v>1</v>
      </c>
      <c r="BV36" s="122"/>
      <c r="BW36" s="122"/>
      <c r="BX36" s="123">
        <v>3</v>
      </c>
      <c r="BY36" s="124">
        <f>IF(Q36=0,"",IF(BX36=0,"",(BX36/Q36)))</f>
        <v>0.21428571428571</v>
      </c>
      <c r="BZ36" s="125">
        <v>2</v>
      </c>
      <c r="CA36" s="126">
        <f>IFERROR(BZ36/BX36,"-")</f>
        <v>0.66666666666667</v>
      </c>
      <c r="CB36" s="127">
        <v>49000</v>
      </c>
      <c r="CC36" s="128">
        <f>IFERROR(CB36/BX36,"-")</f>
        <v>16333.333333333</v>
      </c>
      <c r="CD36" s="129"/>
      <c r="CE36" s="129">
        <v>1</v>
      </c>
      <c r="CF36" s="129">
        <v>1</v>
      </c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3</v>
      </c>
      <c r="CQ36" s="138">
        <v>50000</v>
      </c>
      <c r="CR36" s="138">
        <v>45000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156</v>
      </c>
      <c r="C37" s="184" t="s">
        <v>58</v>
      </c>
      <c r="D37" s="184"/>
      <c r="E37" s="184" t="s">
        <v>59</v>
      </c>
      <c r="F37" s="184" t="s">
        <v>60</v>
      </c>
      <c r="G37" s="184" t="s">
        <v>109</v>
      </c>
      <c r="H37" s="87"/>
      <c r="I37" s="87"/>
      <c r="J37" s="87"/>
      <c r="K37" s="176"/>
      <c r="L37" s="79">
        <v>172</v>
      </c>
      <c r="M37" s="79">
        <v>21</v>
      </c>
      <c r="N37" s="79">
        <v>33</v>
      </c>
      <c r="O37" s="88">
        <v>11</v>
      </c>
      <c r="P37" s="89">
        <v>0</v>
      </c>
      <c r="Q37" s="90">
        <f>O37+P37</f>
        <v>11</v>
      </c>
      <c r="R37" s="80">
        <f>IFERROR(Q37/N37,"-")</f>
        <v>0.33333333333333</v>
      </c>
      <c r="S37" s="79">
        <v>2</v>
      </c>
      <c r="T37" s="79">
        <v>4</v>
      </c>
      <c r="U37" s="80">
        <f>IFERROR(T37/(Q37),"-")</f>
        <v>0.36363636363636</v>
      </c>
      <c r="V37" s="81"/>
      <c r="W37" s="82">
        <v>5</v>
      </c>
      <c r="X37" s="80">
        <f>IF(Q37=0,"-",W37/Q37)</f>
        <v>0.45454545454545</v>
      </c>
      <c r="Y37" s="181">
        <v>2283500</v>
      </c>
      <c r="Z37" s="182">
        <f>IFERROR(Y37/Q37,"-")</f>
        <v>207590.90909091</v>
      </c>
      <c r="AA37" s="182">
        <f>IFERROR(Y37/W37,"-")</f>
        <v>456700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6</v>
      </c>
      <c r="BP37" s="117">
        <f>IF(Q37=0,"",IF(BO37=0,"",(BO37/Q37)))</f>
        <v>0.54545454545455</v>
      </c>
      <c r="BQ37" s="118">
        <v>3</v>
      </c>
      <c r="BR37" s="119">
        <f>IFERROR(BQ37/BO37,"-")</f>
        <v>0.5</v>
      </c>
      <c r="BS37" s="120">
        <v>2103000</v>
      </c>
      <c r="BT37" s="121">
        <f>IFERROR(BS37/BO37,"-")</f>
        <v>350500</v>
      </c>
      <c r="BU37" s="122">
        <v>1</v>
      </c>
      <c r="BV37" s="122">
        <v>1</v>
      </c>
      <c r="BW37" s="122">
        <v>1</v>
      </c>
      <c r="BX37" s="123">
        <v>5</v>
      </c>
      <c r="BY37" s="124">
        <f>IF(Q37=0,"",IF(BX37=0,"",(BX37/Q37)))</f>
        <v>0.45454545454545</v>
      </c>
      <c r="BZ37" s="125">
        <v>3</v>
      </c>
      <c r="CA37" s="126">
        <f>IFERROR(BZ37/BX37,"-")</f>
        <v>0.6</v>
      </c>
      <c r="CB37" s="127">
        <v>195500</v>
      </c>
      <c r="CC37" s="128">
        <f>IFERROR(CB37/BX37,"-")</f>
        <v>39100</v>
      </c>
      <c r="CD37" s="129"/>
      <c r="CE37" s="129">
        <v>1</v>
      </c>
      <c r="CF37" s="129">
        <v>2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5</v>
      </c>
      <c r="CQ37" s="138">
        <v>2283500</v>
      </c>
      <c r="CR37" s="138">
        <v>2098000</v>
      </c>
      <c r="CS37" s="138"/>
      <c r="CT37" s="139" t="str">
        <f>IF(AND(CR37=0,CS37=0),"",IF(AND(CR37&lt;=100000,CS37&lt;=100000),"",IF(CR37/CQ37&gt;0.7,"男高",IF(CS37/CQ37&gt;0.7,"女高",""))))</f>
        <v>男高</v>
      </c>
    </row>
    <row r="38" spans="1:99">
      <c r="A38" s="30"/>
      <c r="B38" s="84"/>
      <c r="C38" s="84"/>
      <c r="D38" s="85"/>
      <c r="E38" s="85"/>
      <c r="F38" s="85"/>
      <c r="G38" s="86"/>
      <c r="H38" s="87"/>
      <c r="I38" s="87"/>
      <c r="J38" s="87"/>
      <c r="K38" s="177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3"/>
      <c r="Z38" s="183"/>
      <c r="AA38" s="183"/>
      <c r="AB38" s="183"/>
      <c r="AC38" s="33"/>
      <c r="AD38" s="57"/>
      <c r="AE38" s="61"/>
      <c r="AF38" s="62"/>
      <c r="AG38" s="61"/>
      <c r="AH38" s="65"/>
      <c r="AI38" s="66"/>
      <c r="AJ38" s="67"/>
      <c r="AK38" s="68"/>
      <c r="AL38" s="68"/>
      <c r="AM38" s="68"/>
      <c r="AN38" s="61"/>
      <c r="AO38" s="62"/>
      <c r="AP38" s="61"/>
      <c r="AQ38" s="65"/>
      <c r="AR38" s="66"/>
      <c r="AS38" s="67"/>
      <c r="AT38" s="68"/>
      <c r="AU38" s="68"/>
      <c r="AV38" s="68"/>
      <c r="AW38" s="61"/>
      <c r="AX38" s="62"/>
      <c r="AY38" s="61"/>
      <c r="AZ38" s="65"/>
      <c r="BA38" s="66"/>
      <c r="BB38" s="67"/>
      <c r="BC38" s="68"/>
      <c r="BD38" s="68"/>
      <c r="BE38" s="68"/>
      <c r="BF38" s="61"/>
      <c r="BG38" s="62"/>
      <c r="BH38" s="61"/>
      <c r="BI38" s="65"/>
      <c r="BJ38" s="66"/>
      <c r="BK38" s="67"/>
      <c r="BL38" s="68"/>
      <c r="BM38" s="68"/>
      <c r="BN38" s="68"/>
      <c r="BO38" s="63"/>
      <c r="BP38" s="64"/>
      <c r="BQ38" s="61"/>
      <c r="BR38" s="65"/>
      <c r="BS38" s="66"/>
      <c r="BT38" s="67"/>
      <c r="BU38" s="68"/>
      <c r="BV38" s="68"/>
      <c r="BW38" s="68"/>
      <c r="BX38" s="63"/>
      <c r="BY38" s="64"/>
      <c r="BZ38" s="61"/>
      <c r="CA38" s="65"/>
      <c r="CB38" s="66"/>
      <c r="CC38" s="67"/>
      <c r="CD38" s="68"/>
      <c r="CE38" s="68"/>
      <c r="CF38" s="68"/>
      <c r="CG38" s="63"/>
      <c r="CH38" s="64"/>
      <c r="CI38" s="61"/>
      <c r="CJ38" s="65"/>
      <c r="CK38" s="66"/>
      <c r="CL38" s="67"/>
      <c r="CM38" s="68"/>
      <c r="CN38" s="68"/>
      <c r="CO38" s="68"/>
      <c r="CP38" s="69"/>
      <c r="CQ38" s="66"/>
      <c r="CR38" s="66"/>
      <c r="CS38" s="66"/>
      <c r="CT38" s="70"/>
    </row>
    <row r="39" spans="1:99">
      <c r="A39" s="30"/>
      <c r="B39" s="37"/>
      <c r="C39" s="37"/>
      <c r="D39" s="21"/>
      <c r="E39" s="21"/>
      <c r="F39" s="21"/>
      <c r="G39" s="22"/>
      <c r="H39" s="36"/>
      <c r="I39" s="36"/>
      <c r="J39" s="73"/>
      <c r="K39" s="178"/>
      <c r="L39" s="34"/>
      <c r="M39" s="34"/>
      <c r="N39" s="31"/>
      <c r="O39" s="23"/>
      <c r="P39" s="23"/>
      <c r="Q39" s="23"/>
      <c r="R39" s="32"/>
      <c r="S39" s="32"/>
      <c r="T39" s="23"/>
      <c r="U39" s="32"/>
      <c r="V39" s="25"/>
      <c r="W39" s="25"/>
      <c r="X39" s="25"/>
      <c r="Y39" s="183"/>
      <c r="Z39" s="183"/>
      <c r="AA39" s="183"/>
      <c r="AB39" s="183"/>
      <c r="AC39" s="33"/>
      <c r="AD39" s="59"/>
      <c r="AE39" s="61"/>
      <c r="AF39" s="62"/>
      <c r="AG39" s="61"/>
      <c r="AH39" s="65"/>
      <c r="AI39" s="66"/>
      <c r="AJ39" s="67"/>
      <c r="AK39" s="68"/>
      <c r="AL39" s="68"/>
      <c r="AM39" s="68"/>
      <c r="AN39" s="61"/>
      <c r="AO39" s="62"/>
      <c r="AP39" s="61"/>
      <c r="AQ39" s="65"/>
      <c r="AR39" s="66"/>
      <c r="AS39" s="67"/>
      <c r="AT39" s="68"/>
      <c r="AU39" s="68"/>
      <c r="AV39" s="68"/>
      <c r="AW39" s="61"/>
      <c r="AX39" s="62"/>
      <c r="AY39" s="61"/>
      <c r="AZ39" s="65"/>
      <c r="BA39" s="66"/>
      <c r="BB39" s="67"/>
      <c r="BC39" s="68"/>
      <c r="BD39" s="68"/>
      <c r="BE39" s="68"/>
      <c r="BF39" s="61"/>
      <c r="BG39" s="62"/>
      <c r="BH39" s="61"/>
      <c r="BI39" s="65"/>
      <c r="BJ39" s="66"/>
      <c r="BK39" s="67"/>
      <c r="BL39" s="68"/>
      <c r="BM39" s="68"/>
      <c r="BN39" s="68"/>
      <c r="BO39" s="63"/>
      <c r="BP39" s="64"/>
      <c r="BQ39" s="61"/>
      <c r="BR39" s="65"/>
      <c r="BS39" s="66"/>
      <c r="BT39" s="67"/>
      <c r="BU39" s="68"/>
      <c r="BV39" s="68"/>
      <c r="BW39" s="68"/>
      <c r="BX39" s="63"/>
      <c r="BY39" s="64"/>
      <c r="BZ39" s="61"/>
      <c r="CA39" s="65"/>
      <c r="CB39" s="66"/>
      <c r="CC39" s="67"/>
      <c r="CD39" s="68"/>
      <c r="CE39" s="68"/>
      <c r="CF39" s="68"/>
      <c r="CG39" s="63"/>
      <c r="CH39" s="64"/>
      <c r="CI39" s="61"/>
      <c r="CJ39" s="65"/>
      <c r="CK39" s="66"/>
      <c r="CL39" s="67"/>
      <c r="CM39" s="68"/>
      <c r="CN39" s="68"/>
      <c r="CO39" s="68"/>
      <c r="CP39" s="69"/>
      <c r="CQ39" s="66"/>
      <c r="CR39" s="66"/>
      <c r="CS39" s="66"/>
      <c r="CT39" s="70"/>
    </row>
    <row r="40" spans="1:99">
      <c r="A40" s="19">
        <f>AC40</f>
        <v>6.0825396825397</v>
      </c>
      <c r="B40" s="39"/>
      <c r="C40" s="39"/>
      <c r="D40" s="39"/>
      <c r="E40" s="39"/>
      <c r="F40" s="39"/>
      <c r="G40" s="39"/>
      <c r="H40" s="40" t="s">
        <v>157</v>
      </c>
      <c r="I40" s="40"/>
      <c r="J40" s="40"/>
      <c r="K40" s="179">
        <f>SUM(K6:K39)</f>
        <v>1260000</v>
      </c>
      <c r="L40" s="41">
        <f>SUM(L6:L39)</f>
        <v>820</v>
      </c>
      <c r="M40" s="41">
        <f>SUM(M6:M39)</f>
        <v>251</v>
      </c>
      <c r="N40" s="41">
        <f>SUM(N6:N39)</f>
        <v>1212</v>
      </c>
      <c r="O40" s="41">
        <f>SUM(O6:O39)</f>
        <v>174</v>
      </c>
      <c r="P40" s="41">
        <f>SUM(P6:P39)</f>
        <v>0</v>
      </c>
      <c r="Q40" s="41">
        <f>SUM(Q6:Q39)</f>
        <v>174</v>
      </c>
      <c r="R40" s="42">
        <f>IFERROR(Q40/N40,"-")</f>
        <v>0.14356435643564</v>
      </c>
      <c r="S40" s="76">
        <f>SUM(S6:S39)</f>
        <v>21</v>
      </c>
      <c r="T40" s="76">
        <f>SUM(T6:T39)</f>
        <v>51</v>
      </c>
      <c r="U40" s="42">
        <f>IFERROR(S40/Q40,"-")</f>
        <v>0.12068965517241</v>
      </c>
      <c r="V40" s="43">
        <f>IFERROR(K40/Q40,"-")</f>
        <v>7241.3793103448</v>
      </c>
      <c r="W40" s="44">
        <f>SUM(W6:W39)</f>
        <v>49</v>
      </c>
      <c r="X40" s="42">
        <f>IFERROR(W40/Q40,"-")</f>
        <v>0.2816091954023</v>
      </c>
      <c r="Y40" s="179">
        <f>SUM(Y6:Y39)</f>
        <v>7664000</v>
      </c>
      <c r="Z40" s="179">
        <f>IFERROR(Y40/Q40,"-")</f>
        <v>44045.977011494</v>
      </c>
      <c r="AA40" s="179">
        <f>IFERROR(Y40/W40,"-")</f>
        <v>156408.16326531</v>
      </c>
      <c r="AB40" s="179">
        <f>Y40-K40</f>
        <v>6404000</v>
      </c>
      <c r="AC40" s="45">
        <f>Y40/K40</f>
        <v>6.0825396825397</v>
      </c>
      <c r="AD40" s="58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9"/>
    <mergeCell ref="K6:K19"/>
    <mergeCell ref="V6:V19"/>
    <mergeCell ref="AB6:AB19"/>
    <mergeCell ref="AC6:AC19"/>
    <mergeCell ref="A20:A23"/>
    <mergeCell ref="K20:K23"/>
    <mergeCell ref="V20:V23"/>
    <mergeCell ref="AB20:AB23"/>
    <mergeCell ref="AC20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158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159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5.4279007537839</v>
      </c>
      <c r="B6" s="184" t="s">
        <v>160</v>
      </c>
      <c r="C6" s="184" t="s">
        <v>161</v>
      </c>
      <c r="D6" s="184"/>
      <c r="E6" s="184"/>
      <c r="F6" s="87" t="s">
        <v>162</v>
      </c>
      <c r="G6" s="87" t="s">
        <v>163</v>
      </c>
      <c r="H6" s="176">
        <v>669688</v>
      </c>
      <c r="I6" s="79">
        <v>633</v>
      </c>
      <c r="J6" s="79">
        <v>0</v>
      </c>
      <c r="K6" s="79">
        <v>53519</v>
      </c>
      <c r="L6" s="90">
        <v>228</v>
      </c>
      <c r="M6" s="80">
        <f>IFERROR(L6/K6,"-")</f>
        <v>0.0042601692856742</v>
      </c>
      <c r="N6" s="79">
        <v>15</v>
      </c>
      <c r="O6" s="79">
        <v>118</v>
      </c>
      <c r="P6" s="80">
        <f>IFERROR(N6/(L6),"-")</f>
        <v>0.065789473684211</v>
      </c>
      <c r="Q6" s="81">
        <f>IFERROR(H6/SUM(L6:L6),"-")</f>
        <v>2937.2280701754</v>
      </c>
      <c r="R6" s="82">
        <v>44</v>
      </c>
      <c r="S6" s="80">
        <f>IF(L6=0,"-",R6/L6)</f>
        <v>0.19298245614035</v>
      </c>
      <c r="T6" s="181">
        <v>3635000</v>
      </c>
      <c r="U6" s="182">
        <f>IFERROR(T6/L6,"-")</f>
        <v>15942.98245614</v>
      </c>
      <c r="V6" s="182">
        <f>IFERROR(T6/R6,"-")</f>
        <v>82613.636363636</v>
      </c>
      <c r="W6" s="176">
        <f>SUM(T6:T6)-SUM(H6:H6)</f>
        <v>2965312</v>
      </c>
      <c r="X6" s="83">
        <f>SUM(T6:T6)/SUM(H6:H6)</f>
        <v>5.4279007537839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>
        <v>1</v>
      </c>
      <c r="AJ6" s="98">
        <f>IF(L6=0,"",IF(AI6=0,"",(AI6/L6)))</f>
        <v>0.0043859649122807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/>
      <c r="AS6" s="104">
        <f>IF(L6=0,"",IF(AR6=0,"",(AR6/L6)))</f>
        <v>0</v>
      </c>
      <c r="AT6" s="103"/>
      <c r="AU6" s="105" t="str">
        <f>IFERROR(AT6/AR6,"-")</f>
        <v>-</v>
      </c>
      <c r="AV6" s="106"/>
      <c r="AW6" s="107" t="str">
        <f>IFERROR(AV6/AR6,"-")</f>
        <v>-</v>
      </c>
      <c r="AX6" s="108"/>
      <c r="AY6" s="108"/>
      <c r="AZ6" s="108"/>
      <c r="BA6" s="109">
        <v>11</v>
      </c>
      <c r="BB6" s="110">
        <f>IF(L6=0,"",IF(BA6=0,"",(BA6/L6)))</f>
        <v>0.048245614035088</v>
      </c>
      <c r="BC6" s="109"/>
      <c r="BD6" s="111">
        <f>IFERROR(BC6/BA6,"-")</f>
        <v>0</v>
      </c>
      <c r="BE6" s="112"/>
      <c r="BF6" s="113">
        <f>IFERROR(BE6/BA6,"-")</f>
        <v>0</v>
      </c>
      <c r="BG6" s="114"/>
      <c r="BH6" s="114"/>
      <c r="BI6" s="114"/>
      <c r="BJ6" s="116">
        <v>125</v>
      </c>
      <c r="BK6" s="117">
        <f>IF(L6=0,"",IF(BJ6=0,"",(BJ6/L6)))</f>
        <v>0.54824561403509</v>
      </c>
      <c r="BL6" s="118">
        <v>16</v>
      </c>
      <c r="BM6" s="119">
        <f>IFERROR(BL6/BJ6,"-")</f>
        <v>0.128</v>
      </c>
      <c r="BN6" s="120">
        <v>1299000</v>
      </c>
      <c r="BO6" s="121">
        <f>IFERROR(BN6/BJ6,"-")</f>
        <v>10392</v>
      </c>
      <c r="BP6" s="122">
        <v>10</v>
      </c>
      <c r="BQ6" s="122">
        <v>4</v>
      </c>
      <c r="BR6" s="122">
        <v>2</v>
      </c>
      <c r="BS6" s="123">
        <v>75</v>
      </c>
      <c r="BT6" s="124">
        <f>IF(L6=0,"",IF(BS6=0,"",(BS6/L6)))</f>
        <v>0.32894736842105</v>
      </c>
      <c r="BU6" s="125">
        <v>23</v>
      </c>
      <c r="BV6" s="126">
        <f>IFERROR(BU6/BS6,"-")</f>
        <v>0.30666666666667</v>
      </c>
      <c r="BW6" s="127">
        <v>1983000</v>
      </c>
      <c r="BX6" s="128">
        <f>IFERROR(BW6/BS6,"-")</f>
        <v>26440</v>
      </c>
      <c r="BY6" s="129">
        <v>7</v>
      </c>
      <c r="BZ6" s="129">
        <v>5</v>
      </c>
      <c r="CA6" s="129">
        <v>11</v>
      </c>
      <c r="CB6" s="130">
        <v>16</v>
      </c>
      <c r="CC6" s="131">
        <f>IF(L6=0,"",IF(CB6=0,"",(CB6/L6)))</f>
        <v>0.070175438596491</v>
      </c>
      <c r="CD6" s="132">
        <v>5</v>
      </c>
      <c r="CE6" s="133">
        <f>IFERROR(CD6/CB6,"-")</f>
        <v>0.3125</v>
      </c>
      <c r="CF6" s="134">
        <v>353000</v>
      </c>
      <c r="CG6" s="135">
        <f>IFERROR(CF6/CB6,"-")</f>
        <v>22062.5</v>
      </c>
      <c r="CH6" s="136">
        <v>3</v>
      </c>
      <c r="CI6" s="136"/>
      <c r="CJ6" s="136">
        <v>2</v>
      </c>
      <c r="CK6" s="137">
        <v>44</v>
      </c>
      <c r="CL6" s="138">
        <v>3635000</v>
      </c>
      <c r="CM6" s="138">
        <v>1183000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30"/>
      <c r="B7" s="84"/>
      <c r="C7" s="84"/>
      <c r="D7" s="85"/>
      <c r="E7" s="86"/>
      <c r="F7" s="87"/>
      <c r="G7" s="87"/>
      <c r="H7" s="177"/>
      <c r="I7" s="34"/>
      <c r="J7" s="34"/>
      <c r="K7" s="31"/>
      <c r="L7" s="31"/>
      <c r="M7" s="33"/>
      <c r="N7" s="33"/>
      <c r="O7" s="31"/>
      <c r="P7" s="33"/>
      <c r="Q7" s="25"/>
      <c r="R7" s="25"/>
      <c r="S7" s="25"/>
      <c r="T7" s="183"/>
      <c r="U7" s="183"/>
      <c r="V7" s="183"/>
      <c r="W7" s="183"/>
      <c r="X7" s="33"/>
      <c r="Y7" s="57"/>
      <c r="Z7" s="61"/>
      <c r="AA7" s="62"/>
      <c r="AB7" s="61"/>
      <c r="AC7" s="65"/>
      <c r="AD7" s="66"/>
      <c r="AE7" s="67"/>
      <c r="AF7" s="68"/>
      <c r="AG7" s="68"/>
      <c r="AH7" s="68"/>
      <c r="AI7" s="61"/>
      <c r="AJ7" s="62"/>
      <c r="AK7" s="61"/>
      <c r="AL7" s="65"/>
      <c r="AM7" s="66"/>
      <c r="AN7" s="67"/>
      <c r="AO7" s="68"/>
      <c r="AP7" s="68"/>
      <c r="AQ7" s="68"/>
      <c r="AR7" s="61"/>
      <c r="AS7" s="62"/>
      <c r="AT7" s="61"/>
      <c r="AU7" s="65"/>
      <c r="AV7" s="66"/>
      <c r="AW7" s="67"/>
      <c r="AX7" s="68"/>
      <c r="AY7" s="68"/>
      <c r="AZ7" s="68"/>
      <c r="BA7" s="61"/>
      <c r="BB7" s="62"/>
      <c r="BC7" s="61"/>
      <c r="BD7" s="65"/>
      <c r="BE7" s="66"/>
      <c r="BF7" s="67"/>
      <c r="BG7" s="68"/>
      <c r="BH7" s="68"/>
      <c r="BI7" s="68"/>
      <c r="BJ7" s="63"/>
      <c r="BK7" s="64"/>
      <c r="BL7" s="61"/>
      <c r="BM7" s="65"/>
      <c r="BN7" s="66"/>
      <c r="BO7" s="67"/>
      <c r="BP7" s="68"/>
      <c r="BQ7" s="68"/>
      <c r="BR7" s="68"/>
      <c r="BS7" s="63"/>
      <c r="BT7" s="64"/>
      <c r="BU7" s="61"/>
      <c r="BV7" s="65"/>
      <c r="BW7" s="66"/>
      <c r="BX7" s="67"/>
      <c r="BY7" s="68"/>
      <c r="BZ7" s="68"/>
      <c r="CA7" s="68"/>
      <c r="CB7" s="63"/>
      <c r="CC7" s="64"/>
      <c r="CD7" s="61"/>
      <c r="CE7" s="65"/>
      <c r="CF7" s="66"/>
      <c r="CG7" s="67"/>
      <c r="CH7" s="68"/>
      <c r="CI7" s="68"/>
      <c r="CJ7" s="68"/>
      <c r="CK7" s="69"/>
      <c r="CL7" s="66"/>
      <c r="CM7" s="66"/>
      <c r="CN7" s="66"/>
      <c r="CO7" s="70"/>
    </row>
    <row r="8" spans="1:95">
      <c r="A8" s="30"/>
      <c r="B8" s="37"/>
      <c r="C8" s="37"/>
      <c r="D8" s="31"/>
      <c r="E8" s="31"/>
      <c r="F8" s="36"/>
      <c r="G8" s="73"/>
      <c r="H8" s="178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9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19">
        <f>Z9</f>
        <v/>
      </c>
      <c r="B9" s="41"/>
      <c r="C9" s="41"/>
      <c r="D9" s="41"/>
      <c r="E9" s="41"/>
      <c r="F9" s="40" t="s">
        <v>164</v>
      </c>
      <c r="G9" s="40"/>
      <c r="H9" s="179"/>
      <c r="I9" s="41">
        <f>SUM(I6:I8)</f>
        <v>633</v>
      </c>
      <c r="J9" s="41">
        <f>SUM(J6:J8)</f>
        <v>0</v>
      </c>
      <c r="K9" s="41">
        <f>SUM(K6:K8)</f>
        <v>53519</v>
      </c>
      <c r="L9" s="41">
        <f>SUM(L6:L8)</f>
        <v>228</v>
      </c>
      <c r="M9" s="42">
        <f>IFERROR(L9/K9,"-")</f>
        <v>0.0042601692856742</v>
      </c>
      <c r="N9" s="76">
        <f>SUM(N6:N8)</f>
        <v>15</v>
      </c>
      <c r="O9" s="76">
        <f>SUM(O6:O8)</f>
        <v>118</v>
      </c>
      <c r="P9" s="42">
        <f>IFERROR(N9/L9,"-")</f>
        <v>0.065789473684211</v>
      </c>
      <c r="Q9" s="43">
        <f>IFERROR(H9/L9,"-")</f>
        <v>0</v>
      </c>
      <c r="R9" s="44">
        <f>SUM(R6:R8)</f>
        <v>44</v>
      </c>
      <c r="S9" s="42">
        <f>IFERROR(R9/L9,"-")</f>
        <v>0.19298245614035</v>
      </c>
      <c r="T9" s="179">
        <f>SUM(T6:T8)</f>
        <v>3635000</v>
      </c>
      <c r="U9" s="179">
        <f>IFERROR(T9/L9,"-")</f>
        <v>15942.98245614</v>
      </c>
      <c r="V9" s="179">
        <f>IFERROR(T9/R9,"-")</f>
        <v>82613.636363636</v>
      </c>
      <c r="W9" s="179">
        <f>T9-H9</f>
        <v>3635000</v>
      </c>
      <c r="X9" s="45" t="str">
        <f>T9/H9</f>
        <v>0</v>
      </c>
      <c r="Y9" s="58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