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<sst xmlns="http://schemas.openxmlformats.org/spreadsheetml/2006/main" uniqueCount="123">
  <si>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</si>
  <si>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</si>
  <si>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</si>
  <si>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</si>
  <si>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</si>
  <si>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</si>
  <si>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</si>
  <si>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</si>
  <si>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</si>
  <si>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</si>
  <si>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</si>
  <si>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</si>
  <si>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</si>
  <si>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</si>
  <si>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</si>
  <si>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</si>
  <si>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</si>
  <si>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</si>
  <si>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</si>
  <si>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</si>
  <si>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</si>
  <si>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</si>
  <si>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</si>
  <si>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</si>
  <si>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</si>
  <si>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</si>
  <si>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</si>
  <si>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</si>
  <si>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</si>
  <si>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</si>
  <si>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</si>
  <si>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</si>
  <si>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</si>
  <si>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</si>
  <si>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</si>
  <si>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</si>
  <si>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</si>
  <si>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</si>
  <si>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</si>
  <si>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</si>
  <si>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</si>
  <si>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</si>
  <si>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</si>
  <si>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</si>
  <si>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</si>
  <si>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</si>
  <si>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</si>
  <si>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</si>
  <si>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</si>
  <si>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</si>
  <si>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</si>
  <si>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</si>
  <si>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</si>
  <si>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</si>
  <si>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</si>
  <si>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</si>
  <si>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</si>
  <si>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np3053</t>
  </si>
  <si>
    <t>インターカラー</t>
  </si>
  <si>
    <t>デリヘル版3（緒方泰子）</t>
  </si>
  <si>
    <t>70歳までの出会いリクルート</t>
  </si>
  <si>
    <t>lp03_a</t>
  </si>
  <si>
    <t>スポニチ西部</t>
  </si>
  <si>
    <t>全5段つかみ55段保証</t>
  </si>
  <si>
    <t>55段保証</t>
  </si>
  <si>
    <t>np3054</t>
  </si>
  <si>
    <t>空電</t>
  </si>
  <si>
    <t>np3055</t>
  </si>
  <si>
    <t>右女3（赤い服女性）</t>
  </si>
  <si>
    <t>もう50代の熟女だけど</t>
  </si>
  <si>
    <t>半5段つかみ55段保証</t>
  </si>
  <si>
    <t>np3056</t>
  </si>
  <si>
    <t>np3057</t>
  </si>
  <si>
    <t>デリヘル版2（緒方泰子）</t>
  </si>
  <si>
    <t>50〜70代男性限定熟女好きな男性募集中</t>
  </si>
  <si>
    <t>全3段つかみ55段保証</t>
  </si>
  <si>
    <t>np3058</t>
  </si>
  <si>
    <t>np3059</t>
  </si>
  <si>
    <t>lp03_l</t>
  </si>
  <si>
    <t>スポニチ関東</t>
  </si>
  <si>
    <t>全5段</t>
  </si>
  <si>
    <t>4月16日(土)</t>
  </si>
  <si>
    <t>np3060</t>
  </si>
  <si>
    <t>np3061</t>
  </si>
  <si>
    <t>スポニチ関西</t>
  </si>
  <si>
    <t>4月02日(土)</t>
  </si>
  <si>
    <t>np3062</t>
  </si>
  <si>
    <t>np3063</t>
  </si>
  <si>
    <t>サンスポ関東</t>
  </si>
  <si>
    <t>1C終面全5段</t>
  </si>
  <si>
    <t>4月10日(日)</t>
  </si>
  <si>
    <t>np3064</t>
  </si>
  <si>
    <t>np3065</t>
  </si>
  <si>
    <t>サンスポ関西</t>
  </si>
  <si>
    <t>np3066</t>
  </si>
  <si>
    <t>np3067</t>
  </si>
  <si>
    <t>デリヘル版（緒方泰子）</t>
  </si>
  <si>
    <t>女性が好きな私にとって神サイトです</t>
  </si>
  <si>
    <t>デイリースポーツ関西</t>
  </si>
  <si>
    <t>4C終面全5段</t>
  </si>
  <si>
    <t>4月08日(金)</t>
  </si>
  <si>
    <t>np3068</t>
  </si>
  <si>
    <t>np3069</t>
  </si>
  <si>
    <t>デリヘル版3（赤い服女性）</t>
  </si>
  <si>
    <t>4月24日(日)</t>
  </si>
  <si>
    <t>np3070</t>
  </si>
  <si>
    <t>新聞 TOTAL</t>
  </si>
  <si>
    <t>●雑誌 広告</t>
  </si>
  <si>
    <t>zw213</t>
  </si>
  <si>
    <t>日本ジャーナル出版</t>
  </si>
  <si>
    <t>黄色黒版（緒方泰子）</t>
  </si>
  <si>
    <t>週刊実話</t>
  </si>
  <si>
    <t>表4</t>
  </si>
  <si>
    <t>4月07日(木)</t>
  </si>
  <si>
    <t>zw214</t>
  </si>
  <si>
    <t>雑誌 TOTAL</t>
  </si>
  <si>
    <t>●リスティング 広告</t>
  </si>
  <si>
    <t>UA</t>
  </si>
  <si>
    <t>a_ydn</t>
  </si>
  <si>
    <t>ADIT</t>
  </si>
  <si>
    <t>YDN（ディスプレイ広告）</t>
  </si>
  <si>
    <t>4/14～4/30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</si>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</sst>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550000</v>
      </c>
      <c r="L6" s="79">
        <v>71</v>
      </c>
      <c r="M6" s="79">
        <v>0</v>
      </c>
      <c r="N6" s="79">
        <v>351</v>
      </c>
      <c r="O6" s="88">
        <v>20</v>
      </c>
      <c r="P6" s="89">
        <v>0</v>
      </c>
      <c r="Q6" s="90">
        <f>O6+P6</f>
        <v>20</v>
      </c>
      <c r="R6" s="80">
        <f>IFERROR(Q6/N6,"-")</f>
        <v>0.056980056980057</v>
      </c>
      <c r="S6" s="79">
        <v>0</v>
      </c>
      <c r="T6" s="79">
        <v>11</v>
      </c>
      <c r="U6" s="80">
        <f>IFERROR(T6/(Q6),"-")</f>
        <v>0.55</v>
      </c>
      <c r="V6" s="81">
        <f>IFERROR(K6/SUM(Q6:Q11),"-")</f>
        <v>14864.864864865</v>
      </c>
      <c r="W6" s="82">
        <v>3</v>
      </c>
      <c r="X6" s="80">
        <f>IF(Q6=0,"-",W6/Q6)</f>
        <v>0.15</v>
      </c>
      <c r="Y6" s="181">
        <v>23000</v>
      </c>
      <c r="Z6" s="182">
        <f>IFERROR(Y6/Q6,"-")</f>
        <v>1150</v>
      </c>
      <c r="AA6" s="182">
        <f>IFERROR(Y6/W6,"-")</f>
        <v>7666.6666666667</v>
      </c>
      <c r="AB6" s="176">
        <f>SUM(Y6:Y11)-SUM(K6:K11)</f>
        <v>-55000</v>
      </c>
      <c r="AC6" s="83">
        <f>SUM(Y6:Y11)/SUM(K6:K11)</f>
        <v>0.9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0.05</v>
      </c>
      <c r="AP6" s="97">
        <v>1</v>
      </c>
      <c r="AQ6" s="99">
        <f>IFERROR(AP6/AN6,"-")</f>
        <v>1</v>
      </c>
      <c r="AR6" s="100">
        <v>9000</v>
      </c>
      <c r="AS6" s="101">
        <f>IFERROR(AR6/AN6,"-")</f>
        <v>9000</v>
      </c>
      <c r="AT6" s="102"/>
      <c r="AU6" s="102"/>
      <c r="AV6" s="102">
        <v>1</v>
      </c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10</v>
      </c>
      <c r="BP6" s="117">
        <f>IF(Q6=0,"",IF(BO6=0,"",(BO6/Q6)))</f>
        <v>0.5</v>
      </c>
      <c r="BQ6" s="118">
        <v>2</v>
      </c>
      <c r="BR6" s="119">
        <f>IFERROR(BQ6/BO6,"-")</f>
        <v>0.2</v>
      </c>
      <c r="BS6" s="120">
        <v>20000</v>
      </c>
      <c r="BT6" s="121">
        <f>IFERROR(BS6/BO6,"-")</f>
        <v>2000</v>
      </c>
      <c r="BU6" s="122">
        <v>1</v>
      </c>
      <c r="BV6" s="122"/>
      <c r="BW6" s="122">
        <v>1</v>
      </c>
      <c r="BX6" s="123">
        <v>6</v>
      </c>
      <c r="BY6" s="124">
        <f>IF(Q6=0,"",IF(BX6=0,"",(BX6/Q6)))</f>
        <v>0.3</v>
      </c>
      <c r="BZ6" s="125">
        <v>2</v>
      </c>
      <c r="CA6" s="126">
        <f>IFERROR(BZ6/BX6,"-")</f>
        <v>0.33333333333333</v>
      </c>
      <c r="CB6" s="127">
        <v>12000</v>
      </c>
      <c r="CC6" s="128">
        <f>IFERROR(CB6/BX6,"-")</f>
        <v>2000</v>
      </c>
      <c r="CD6" s="129"/>
      <c r="CE6" s="129">
        <v>2</v>
      </c>
      <c r="CF6" s="129"/>
      <c r="CG6" s="130">
        <v>1</v>
      </c>
      <c r="CH6" s="131">
        <f>IF(Q6=0,"",IF(CG6=0,"",(CG6/Q6)))</f>
        <v>0.05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3</v>
      </c>
      <c r="CQ6" s="138">
        <v>23000</v>
      </c>
      <c r="CR6" s="138">
        <v>15000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144</v>
      </c>
      <c r="M7" s="79">
        <v>84</v>
      </c>
      <c r="N7" s="79">
        <v>89</v>
      </c>
      <c r="O7" s="88">
        <v>17</v>
      </c>
      <c r="P7" s="89">
        <v>0</v>
      </c>
      <c r="Q7" s="90">
        <f>O7+P7</f>
        <v>17</v>
      </c>
      <c r="R7" s="80">
        <f>IFERROR(Q7/N7,"-")</f>
        <v>0.19101123595506</v>
      </c>
      <c r="S7" s="79">
        <v>3</v>
      </c>
      <c r="T7" s="79">
        <v>3</v>
      </c>
      <c r="U7" s="80">
        <f>IFERROR(T7/(Q7),"-")</f>
        <v>0.17647058823529</v>
      </c>
      <c r="V7" s="81"/>
      <c r="W7" s="82">
        <v>6</v>
      </c>
      <c r="X7" s="80">
        <f>IF(Q7=0,"-",W7/Q7)</f>
        <v>0.35294117647059</v>
      </c>
      <c r="Y7" s="181">
        <v>472000</v>
      </c>
      <c r="Z7" s="182">
        <f>IFERROR(Y7/Q7,"-")</f>
        <v>27764.705882353</v>
      </c>
      <c r="AA7" s="182">
        <f>IFERROR(Y7/W7,"-")</f>
        <v>78666.666666667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0.058823529411765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9</v>
      </c>
      <c r="BP7" s="117">
        <f>IF(Q7=0,"",IF(BO7=0,"",(BO7/Q7)))</f>
        <v>0.52941176470588</v>
      </c>
      <c r="BQ7" s="118">
        <v>6</v>
      </c>
      <c r="BR7" s="119">
        <f>IFERROR(BQ7/BO7,"-")</f>
        <v>0.66666666666667</v>
      </c>
      <c r="BS7" s="120">
        <v>441000</v>
      </c>
      <c r="BT7" s="121">
        <f>IFERROR(BS7/BO7,"-")</f>
        <v>49000</v>
      </c>
      <c r="BU7" s="122">
        <v>1</v>
      </c>
      <c r="BV7" s="122">
        <v>1</v>
      </c>
      <c r="BW7" s="122">
        <v>4</v>
      </c>
      <c r="BX7" s="123">
        <v>6</v>
      </c>
      <c r="BY7" s="124">
        <f>IF(Q7=0,"",IF(BX7=0,"",(BX7/Q7)))</f>
        <v>0.35294117647059</v>
      </c>
      <c r="BZ7" s="125">
        <v>2</v>
      </c>
      <c r="CA7" s="126">
        <f>IFERROR(BZ7/BX7,"-")</f>
        <v>0.33333333333333</v>
      </c>
      <c r="CB7" s="127">
        <v>21000</v>
      </c>
      <c r="CC7" s="128">
        <f>IFERROR(CB7/BX7,"-")</f>
        <v>3500</v>
      </c>
      <c r="CD7" s="129">
        <v>1</v>
      </c>
      <c r="CE7" s="129"/>
      <c r="CF7" s="129">
        <v>1</v>
      </c>
      <c r="CG7" s="130">
        <v>1</v>
      </c>
      <c r="CH7" s="131">
        <f>IF(Q7=0,"",IF(CG7=0,"",(CG7/Q7)))</f>
        <v>0.058823529411765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6</v>
      </c>
      <c r="CQ7" s="138">
        <v>472000</v>
      </c>
      <c r="CR7" s="138">
        <v>360000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70</v>
      </c>
      <c r="J8" s="87"/>
      <c r="K8" s="176"/>
      <c r="L8" s="79">
        <v>0</v>
      </c>
      <c r="M8" s="79">
        <v>0</v>
      </c>
      <c r="N8" s="79">
        <v>2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</v>
      </c>
      <c r="M9" s="79">
        <v>2</v>
      </c>
      <c r="N9" s="79">
        <v>1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62</v>
      </c>
      <c r="I10" s="87" t="s">
        <v>75</v>
      </c>
      <c r="J10" s="87"/>
      <c r="K10" s="176"/>
      <c r="L10" s="79">
        <v>0</v>
      </c>
      <c r="M10" s="79">
        <v>0</v>
      </c>
      <c r="N10" s="79">
        <v>2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2</v>
      </c>
      <c r="M11" s="79">
        <v>2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0.05</v>
      </c>
      <c r="B12" s="184" t="s">
        <v>77</v>
      </c>
      <c r="C12" s="184" t="s">
        <v>58</v>
      </c>
      <c r="D12" s="184"/>
      <c r="E12" s="184" t="s">
        <v>73</v>
      </c>
      <c r="F12" s="184" t="s">
        <v>74</v>
      </c>
      <c r="G12" s="184" t="s">
        <v>78</v>
      </c>
      <c r="H12" s="87" t="s">
        <v>79</v>
      </c>
      <c r="I12" s="87" t="s">
        <v>80</v>
      </c>
      <c r="J12" s="185" t="s">
        <v>81</v>
      </c>
      <c r="K12" s="176">
        <v>120000</v>
      </c>
      <c r="L12" s="79">
        <v>22</v>
      </c>
      <c r="M12" s="79">
        <v>0</v>
      </c>
      <c r="N12" s="79">
        <v>92</v>
      </c>
      <c r="O12" s="88">
        <v>8</v>
      </c>
      <c r="P12" s="89">
        <v>0</v>
      </c>
      <c r="Q12" s="90">
        <f>O12+P12</f>
        <v>8</v>
      </c>
      <c r="R12" s="80">
        <f>IFERROR(Q12/N12,"-")</f>
        <v>0.08695652173913</v>
      </c>
      <c r="S12" s="79">
        <v>0</v>
      </c>
      <c r="T12" s="79">
        <v>5</v>
      </c>
      <c r="U12" s="80">
        <f>IFERROR(T12/(Q12),"-")</f>
        <v>0.625</v>
      </c>
      <c r="V12" s="81">
        <f>IFERROR(K12/SUM(Q12:Q13),"-")</f>
        <v>7500</v>
      </c>
      <c r="W12" s="82">
        <v>1</v>
      </c>
      <c r="X12" s="80">
        <f>IF(Q12=0,"-",W12/Q12)</f>
        <v>0.125</v>
      </c>
      <c r="Y12" s="181">
        <v>1000</v>
      </c>
      <c r="Z12" s="182">
        <f>IFERROR(Y12/Q12,"-")</f>
        <v>125</v>
      </c>
      <c r="AA12" s="182">
        <f>IFERROR(Y12/W12,"-")</f>
        <v>1000</v>
      </c>
      <c r="AB12" s="176">
        <f>SUM(Y12:Y13)-SUM(K12:K13)</f>
        <v>-114000</v>
      </c>
      <c r="AC12" s="83">
        <f>SUM(Y12:Y13)/SUM(K12:K13)</f>
        <v>0.05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5</v>
      </c>
      <c r="BP12" s="117">
        <f>IF(Q12=0,"",IF(BO12=0,"",(BO12/Q12)))</f>
        <v>0.625</v>
      </c>
      <c r="BQ12" s="118">
        <v>1</v>
      </c>
      <c r="BR12" s="119">
        <f>IFERROR(BQ12/BO12,"-")</f>
        <v>0.2</v>
      </c>
      <c r="BS12" s="120">
        <v>1000</v>
      </c>
      <c r="BT12" s="121">
        <f>IFERROR(BS12/BO12,"-")</f>
        <v>200</v>
      </c>
      <c r="BU12" s="122">
        <v>1</v>
      </c>
      <c r="BV12" s="122"/>
      <c r="BW12" s="122"/>
      <c r="BX12" s="123">
        <v>3</v>
      </c>
      <c r="BY12" s="124">
        <f>IF(Q12=0,"",IF(BX12=0,"",(BX12/Q12)))</f>
        <v>0.375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1000</v>
      </c>
      <c r="CR12" s="138">
        <v>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73</v>
      </c>
      <c r="F13" s="184" t="s">
        <v>74</v>
      </c>
      <c r="G13" s="184" t="s">
        <v>66</v>
      </c>
      <c r="H13" s="87"/>
      <c r="I13" s="87"/>
      <c r="J13" s="87"/>
      <c r="K13" s="176"/>
      <c r="L13" s="79">
        <v>69</v>
      </c>
      <c r="M13" s="79">
        <v>25</v>
      </c>
      <c r="N13" s="79">
        <v>9</v>
      </c>
      <c r="O13" s="88">
        <v>8</v>
      </c>
      <c r="P13" s="89">
        <v>0</v>
      </c>
      <c r="Q13" s="90">
        <f>O13+P13</f>
        <v>8</v>
      </c>
      <c r="R13" s="80">
        <f>IFERROR(Q13/N13,"-")</f>
        <v>0.88888888888889</v>
      </c>
      <c r="S13" s="79">
        <v>0</v>
      </c>
      <c r="T13" s="79">
        <v>1</v>
      </c>
      <c r="U13" s="80">
        <f>IFERROR(T13/(Q13),"-")</f>
        <v>0.125</v>
      </c>
      <c r="V13" s="81"/>
      <c r="W13" s="82">
        <v>0</v>
      </c>
      <c r="X13" s="80">
        <f>IF(Q13=0,"-",W13/Q13)</f>
        <v>0</v>
      </c>
      <c r="Y13" s="181">
        <v>5000</v>
      </c>
      <c r="Z13" s="182">
        <f>IFERROR(Y13/Q13,"-")</f>
        <v>625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0.125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0.125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5</v>
      </c>
      <c r="BY13" s="124">
        <f>IF(Q13=0,"",IF(BX13=0,"",(BX13/Q13)))</f>
        <v>0.625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0.125</v>
      </c>
      <c r="CI13" s="132">
        <v>1</v>
      </c>
      <c r="CJ13" s="133">
        <f>IFERROR(CI13/CG13,"-")</f>
        <v>1</v>
      </c>
      <c r="CK13" s="134">
        <v>10000</v>
      </c>
      <c r="CL13" s="135">
        <f>IFERROR(CK13/CG13,"-")</f>
        <v>10000</v>
      </c>
      <c r="CM13" s="136"/>
      <c r="CN13" s="136">
        <v>1</v>
      </c>
      <c r="CO13" s="136"/>
      <c r="CP13" s="137">
        <v>0</v>
      </c>
      <c r="CQ13" s="138">
        <v>5000</v>
      </c>
      <c r="CR13" s="138">
        <v>10000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</v>
      </c>
      <c r="B14" s="184" t="s">
        <v>83</v>
      </c>
      <c r="C14" s="184" t="s">
        <v>58</v>
      </c>
      <c r="D14" s="184"/>
      <c r="E14" s="184" t="s">
        <v>73</v>
      </c>
      <c r="F14" s="184" t="s">
        <v>74</v>
      </c>
      <c r="G14" s="184" t="s">
        <v>78</v>
      </c>
      <c r="H14" s="87" t="s">
        <v>84</v>
      </c>
      <c r="I14" s="87" t="s">
        <v>80</v>
      </c>
      <c r="J14" s="185" t="s">
        <v>85</v>
      </c>
      <c r="K14" s="176">
        <v>150000</v>
      </c>
      <c r="L14" s="79">
        <v>23</v>
      </c>
      <c r="M14" s="79">
        <v>0</v>
      </c>
      <c r="N14" s="79">
        <v>79</v>
      </c>
      <c r="O14" s="88">
        <v>9</v>
      </c>
      <c r="P14" s="89">
        <v>0</v>
      </c>
      <c r="Q14" s="90">
        <f>O14+P14</f>
        <v>9</v>
      </c>
      <c r="R14" s="80">
        <f>IFERROR(Q14/N14,"-")</f>
        <v>0.11392405063291</v>
      </c>
      <c r="S14" s="79">
        <v>0</v>
      </c>
      <c r="T14" s="79">
        <v>4</v>
      </c>
      <c r="U14" s="80">
        <f>IFERROR(T14/(Q14),"-")</f>
        <v>0.44444444444444</v>
      </c>
      <c r="V14" s="81">
        <f>IFERROR(K14/SUM(Q14:Q15),"-")</f>
        <v>10714.285714286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-150000</v>
      </c>
      <c r="AC14" s="83">
        <f>SUM(Y14:Y15)/SUM(K14:K15)</f>
        <v>0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5</v>
      </c>
      <c r="BP14" s="117">
        <f>IF(Q14=0,"",IF(BO14=0,"",(BO14/Q14)))</f>
        <v>0.55555555555556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0.22222222222222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2</v>
      </c>
      <c r="CH14" s="131">
        <f>IF(Q14=0,"",IF(CG14=0,"",(CG14/Q14)))</f>
        <v>0.22222222222222</v>
      </c>
      <c r="CI14" s="132">
        <v>1</v>
      </c>
      <c r="CJ14" s="133">
        <f>IFERROR(CI14/CG14,"-")</f>
        <v>0.5</v>
      </c>
      <c r="CK14" s="134">
        <v>113000</v>
      </c>
      <c r="CL14" s="135">
        <f>IFERROR(CK14/CG14,"-")</f>
        <v>56500</v>
      </c>
      <c r="CM14" s="136"/>
      <c r="CN14" s="136"/>
      <c r="CO14" s="136">
        <v>1</v>
      </c>
      <c r="CP14" s="137">
        <v>0</v>
      </c>
      <c r="CQ14" s="138">
        <v>0</v>
      </c>
      <c r="CR14" s="138">
        <v>113000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73</v>
      </c>
      <c r="F15" s="184" t="s">
        <v>74</v>
      </c>
      <c r="G15" s="184" t="s">
        <v>66</v>
      </c>
      <c r="H15" s="87"/>
      <c r="I15" s="87"/>
      <c r="J15" s="87"/>
      <c r="K15" s="176"/>
      <c r="L15" s="79">
        <v>75</v>
      </c>
      <c r="M15" s="79">
        <v>32</v>
      </c>
      <c r="N15" s="79">
        <v>7</v>
      </c>
      <c r="O15" s="88">
        <v>5</v>
      </c>
      <c r="P15" s="89">
        <v>0</v>
      </c>
      <c r="Q15" s="90">
        <f>O15+P15</f>
        <v>5</v>
      </c>
      <c r="R15" s="80">
        <f>IFERROR(Q15/N15,"-")</f>
        <v>0.71428571428571</v>
      </c>
      <c r="S15" s="79">
        <v>0</v>
      </c>
      <c r="T15" s="79">
        <v>2</v>
      </c>
      <c r="U15" s="80">
        <f>IFERROR(T15/(Q15),"-")</f>
        <v>0.4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3</v>
      </c>
      <c r="BP15" s="117">
        <f>IF(Q15=0,"",IF(BO15=0,"",(BO15/Q15)))</f>
        <v>0.6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0.4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2.0866666666667</v>
      </c>
      <c r="B16" s="184" t="s">
        <v>87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88</v>
      </c>
      <c r="I16" s="87" t="s">
        <v>89</v>
      </c>
      <c r="J16" s="186" t="s">
        <v>90</v>
      </c>
      <c r="K16" s="176">
        <v>150000</v>
      </c>
      <c r="L16" s="79">
        <v>33</v>
      </c>
      <c r="M16" s="79">
        <v>0</v>
      </c>
      <c r="N16" s="79">
        <v>135</v>
      </c>
      <c r="O16" s="88">
        <v>14</v>
      </c>
      <c r="P16" s="89">
        <v>0</v>
      </c>
      <c r="Q16" s="90">
        <f>O16+P16</f>
        <v>14</v>
      </c>
      <c r="R16" s="80">
        <f>IFERROR(Q16/N16,"-")</f>
        <v>0.1037037037037</v>
      </c>
      <c r="S16" s="79">
        <v>0</v>
      </c>
      <c r="T16" s="79">
        <v>11</v>
      </c>
      <c r="U16" s="80">
        <f>IFERROR(T16/(Q16),"-")</f>
        <v>0.78571428571429</v>
      </c>
      <c r="V16" s="81">
        <f>IFERROR(K16/SUM(Q16:Q17),"-")</f>
        <v>4838.7096774194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163000</v>
      </c>
      <c r="AC16" s="83">
        <f>SUM(Y16:Y17)/SUM(K16:K17)</f>
        <v>2.0866666666667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3</v>
      </c>
      <c r="AO16" s="98">
        <f>IF(Q16=0,"",IF(AN16=0,"",(AN16/Q16)))</f>
        <v>0.21428571428571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1</v>
      </c>
      <c r="AX16" s="104">
        <f>IF(Q16=0,"",IF(AW16=0,"",(AW16/Q16)))</f>
        <v>0.071428571428571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6</v>
      </c>
      <c r="BG16" s="110">
        <f>IF(Q16=0,"",IF(BF16=0,"",(BF16/Q16)))</f>
        <v>0.42857142857143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0.14285714285714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0.071428571428571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1</v>
      </c>
      <c r="CH16" s="131">
        <f>IF(Q16=0,"",IF(CG16=0,"",(CG16/Q16)))</f>
        <v>0.071428571428571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48</v>
      </c>
      <c r="M17" s="79">
        <v>39</v>
      </c>
      <c r="N17" s="79">
        <v>37</v>
      </c>
      <c r="O17" s="88">
        <v>17</v>
      </c>
      <c r="P17" s="89">
        <v>0</v>
      </c>
      <c r="Q17" s="90">
        <f>O17+P17</f>
        <v>17</v>
      </c>
      <c r="R17" s="80">
        <f>IFERROR(Q17/N17,"-")</f>
        <v>0.45945945945946</v>
      </c>
      <c r="S17" s="79">
        <v>4</v>
      </c>
      <c r="T17" s="79">
        <v>2</v>
      </c>
      <c r="U17" s="80">
        <f>IFERROR(T17/(Q17),"-")</f>
        <v>0.11764705882353</v>
      </c>
      <c r="V17" s="81"/>
      <c r="W17" s="82">
        <v>4</v>
      </c>
      <c r="X17" s="80">
        <f>IF(Q17=0,"-",W17/Q17)</f>
        <v>0.23529411764706</v>
      </c>
      <c r="Y17" s="181">
        <v>313000</v>
      </c>
      <c r="Z17" s="182">
        <f>IFERROR(Y17/Q17,"-")</f>
        <v>18411.764705882</v>
      </c>
      <c r="AA17" s="182">
        <f>IFERROR(Y17/W17,"-")</f>
        <v>78250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0.058823529411765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0.17647058823529</v>
      </c>
      <c r="BQ17" s="118">
        <v>1</v>
      </c>
      <c r="BR17" s="119">
        <f>IFERROR(BQ17/BO17,"-")</f>
        <v>0.33333333333333</v>
      </c>
      <c r="BS17" s="120">
        <v>10000</v>
      </c>
      <c r="BT17" s="121">
        <f>IFERROR(BS17/BO17,"-")</f>
        <v>3333.3333333333</v>
      </c>
      <c r="BU17" s="122"/>
      <c r="BV17" s="122">
        <v>1</v>
      </c>
      <c r="BW17" s="122"/>
      <c r="BX17" s="123">
        <v>10</v>
      </c>
      <c r="BY17" s="124">
        <f>IF(Q17=0,"",IF(BX17=0,"",(BX17/Q17)))</f>
        <v>0.58823529411765</v>
      </c>
      <c r="BZ17" s="125">
        <v>2</v>
      </c>
      <c r="CA17" s="126">
        <f>IFERROR(BZ17/BX17,"-")</f>
        <v>0.2</v>
      </c>
      <c r="CB17" s="127">
        <v>302000</v>
      </c>
      <c r="CC17" s="128">
        <f>IFERROR(CB17/BX17,"-")</f>
        <v>30200</v>
      </c>
      <c r="CD17" s="129"/>
      <c r="CE17" s="129"/>
      <c r="CF17" s="129">
        <v>2</v>
      </c>
      <c r="CG17" s="130">
        <v>3</v>
      </c>
      <c r="CH17" s="131">
        <f>IF(Q17=0,"",IF(CG17=0,"",(CG17/Q17)))</f>
        <v>0.17647058823529</v>
      </c>
      <c r="CI17" s="132">
        <v>1</v>
      </c>
      <c r="CJ17" s="133">
        <f>IFERROR(CI17/CG17,"-")</f>
        <v>0.33333333333333</v>
      </c>
      <c r="CK17" s="134">
        <v>1000</v>
      </c>
      <c r="CL17" s="135">
        <f>IFERROR(CK17/CG17,"-")</f>
        <v>333.33333333333</v>
      </c>
      <c r="CM17" s="136">
        <v>1</v>
      </c>
      <c r="CN17" s="136"/>
      <c r="CO17" s="136"/>
      <c r="CP17" s="137">
        <v>4</v>
      </c>
      <c r="CQ17" s="138">
        <v>313000</v>
      </c>
      <c r="CR17" s="138">
        <v>283000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0.033333333333333</v>
      </c>
      <c r="B18" s="184" t="s">
        <v>92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93</v>
      </c>
      <c r="I18" s="87" t="s">
        <v>89</v>
      </c>
      <c r="J18" s="186" t="s">
        <v>90</v>
      </c>
      <c r="K18" s="176">
        <v>150000</v>
      </c>
      <c r="L18" s="79">
        <v>42</v>
      </c>
      <c r="M18" s="79">
        <v>0</v>
      </c>
      <c r="N18" s="79">
        <v>160</v>
      </c>
      <c r="O18" s="88">
        <v>19</v>
      </c>
      <c r="P18" s="89">
        <v>0</v>
      </c>
      <c r="Q18" s="90">
        <f>O18+P18</f>
        <v>19</v>
      </c>
      <c r="R18" s="80">
        <f>IFERROR(Q18/N18,"-")</f>
        <v>0.11875</v>
      </c>
      <c r="S18" s="79">
        <v>0</v>
      </c>
      <c r="T18" s="79">
        <v>7</v>
      </c>
      <c r="U18" s="80">
        <f>IFERROR(T18/(Q18),"-")</f>
        <v>0.36842105263158</v>
      </c>
      <c r="V18" s="81">
        <f>IFERROR(K18/SUM(Q18:Q19),"-")</f>
        <v>5357.1428571429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-145000</v>
      </c>
      <c r="AC18" s="83">
        <f>SUM(Y18:Y19)/SUM(K18:K19)</f>
        <v>0.033333333333333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0.15789473684211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7</v>
      </c>
      <c r="BP18" s="117">
        <f>IF(Q18=0,"",IF(BO18=0,"",(BO18/Q18)))</f>
        <v>0.36842105263158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7</v>
      </c>
      <c r="BY18" s="124">
        <f>IF(Q18=0,"",IF(BX18=0,"",(BX18/Q18)))</f>
        <v>0.36842105263158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2</v>
      </c>
      <c r="CH18" s="131">
        <f>IF(Q18=0,"",IF(CG18=0,"",(CG18/Q18)))</f>
        <v>0.10526315789474</v>
      </c>
      <c r="CI18" s="132">
        <v>1</v>
      </c>
      <c r="CJ18" s="133">
        <f>IFERROR(CI18/CG18,"-")</f>
        <v>0.5</v>
      </c>
      <c r="CK18" s="134">
        <v>3000</v>
      </c>
      <c r="CL18" s="135">
        <f>IFERROR(CK18/CG18,"-")</f>
        <v>1500</v>
      </c>
      <c r="CM18" s="136">
        <v>1</v>
      </c>
      <c r="CN18" s="136"/>
      <c r="CO18" s="136"/>
      <c r="CP18" s="137">
        <v>0</v>
      </c>
      <c r="CQ18" s="138">
        <v>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94</v>
      </c>
      <c r="C19" s="184" t="s">
        <v>58</v>
      </c>
      <c r="D19" s="184"/>
      <c r="E19" s="184" t="s">
        <v>59</v>
      </c>
      <c r="F19" s="184" t="s">
        <v>60</v>
      </c>
      <c r="G19" s="184" t="s">
        <v>66</v>
      </c>
      <c r="H19" s="87"/>
      <c r="I19" s="87"/>
      <c r="J19" s="87"/>
      <c r="K19" s="176"/>
      <c r="L19" s="79">
        <v>49</v>
      </c>
      <c r="M19" s="79">
        <v>34</v>
      </c>
      <c r="N19" s="79">
        <v>17</v>
      </c>
      <c r="O19" s="88">
        <v>9</v>
      </c>
      <c r="P19" s="89">
        <v>0</v>
      </c>
      <c r="Q19" s="90">
        <f>O19+P19</f>
        <v>9</v>
      </c>
      <c r="R19" s="80">
        <f>IFERROR(Q19/N19,"-")</f>
        <v>0.52941176470588</v>
      </c>
      <c r="S19" s="79">
        <v>1</v>
      </c>
      <c r="T19" s="79">
        <v>2</v>
      </c>
      <c r="U19" s="80">
        <f>IFERROR(T19/(Q19),"-")</f>
        <v>0.22222222222222</v>
      </c>
      <c r="V19" s="81"/>
      <c r="W19" s="82">
        <v>1</v>
      </c>
      <c r="X19" s="80">
        <f>IF(Q19=0,"-",W19/Q19)</f>
        <v>0.11111111111111</v>
      </c>
      <c r="Y19" s="181">
        <v>5000</v>
      </c>
      <c r="Z19" s="182">
        <f>IFERROR(Y19/Q19,"-")</f>
        <v>555.55555555556</v>
      </c>
      <c r="AA19" s="182">
        <f>IFERROR(Y19/W19,"-")</f>
        <v>5000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0.11111111111111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5</v>
      </c>
      <c r="BP19" s="117">
        <f>IF(Q19=0,"",IF(BO19=0,"",(BO19/Q19)))</f>
        <v>0.55555555555556</v>
      </c>
      <c r="BQ19" s="118">
        <v>1</v>
      </c>
      <c r="BR19" s="119">
        <f>IFERROR(BQ19/BO19,"-")</f>
        <v>0.2</v>
      </c>
      <c r="BS19" s="120">
        <v>5000</v>
      </c>
      <c r="BT19" s="121">
        <f>IFERROR(BS19/BO19,"-")</f>
        <v>1000</v>
      </c>
      <c r="BU19" s="122">
        <v>1</v>
      </c>
      <c r="BV19" s="122"/>
      <c r="BW19" s="122"/>
      <c r="BX19" s="123">
        <v>1</v>
      </c>
      <c r="BY19" s="124">
        <f>IF(Q19=0,"",IF(BX19=0,"",(BX19/Q19)))</f>
        <v>0.11111111111111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2</v>
      </c>
      <c r="CH19" s="131">
        <f>IF(Q19=0,"",IF(CG19=0,"",(CG19/Q19)))</f>
        <v>0.22222222222222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5000</v>
      </c>
      <c r="CR19" s="138">
        <v>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0.84166666666667</v>
      </c>
      <c r="B20" s="184" t="s">
        <v>95</v>
      </c>
      <c r="C20" s="184" t="s">
        <v>58</v>
      </c>
      <c r="D20" s="184"/>
      <c r="E20" s="184" t="s">
        <v>96</v>
      </c>
      <c r="F20" s="184" t="s">
        <v>97</v>
      </c>
      <c r="G20" s="184" t="s">
        <v>78</v>
      </c>
      <c r="H20" s="87" t="s">
        <v>98</v>
      </c>
      <c r="I20" s="87" t="s">
        <v>99</v>
      </c>
      <c r="J20" s="87" t="s">
        <v>100</v>
      </c>
      <c r="K20" s="176">
        <v>120000</v>
      </c>
      <c r="L20" s="79">
        <v>23</v>
      </c>
      <c r="M20" s="79">
        <v>0</v>
      </c>
      <c r="N20" s="79">
        <v>75</v>
      </c>
      <c r="O20" s="88">
        <v>6</v>
      </c>
      <c r="P20" s="89">
        <v>0</v>
      </c>
      <c r="Q20" s="90">
        <f>O20+P20</f>
        <v>6</v>
      </c>
      <c r="R20" s="80">
        <f>IFERROR(Q20/N20,"-")</f>
        <v>0.08</v>
      </c>
      <c r="S20" s="79">
        <v>0</v>
      </c>
      <c r="T20" s="79">
        <v>2</v>
      </c>
      <c r="U20" s="80">
        <f>IFERROR(T20/(Q20),"-")</f>
        <v>0.33333333333333</v>
      </c>
      <c r="V20" s="81">
        <f>IFERROR(K20/SUM(Q20:Q21),"-")</f>
        <v>12000</v>
      </c>
      <c r="W20" s="82">
        <v>1</v>
      </c>
      <c r="X20" s="80">
        <f>IF(Q20=0,"-",W20/Q20)</f>
        <v>0.16666666666667</v>
      </c>
      <c r="Y20" s="181">
        <v>95000</v>
      </c>
      <c r="Z20" s="182">
        <f>IFERROR(Y20/Q20,"-")</f>
        <v>15833.333333333</v>
      </c>
      <c r="AA20" s="182">
        <f>IFERROR(Y20/W20,"-")</f>
        <v>95000</v>
      </c>
      <c r="AB20" s="176">
        <f>SUM(Y20:Y21)-SUM(K20:K21)</f>
        <v>-19000</v>
      </c>
      <c r="AC20" s="83">
        <f>SUM(Y20:Y21)/SUM(K20:K21)</f>
        <v>0.84166666666667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2</v>
      </c>
      <c r="AO20" s="98">
        <f>IF(Q20=0,"",IF(AN20=0,"",(AN20/Q20)))</f>
        <v>0.33333333333333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0.16666666666667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0.5</v>
      </c>
      <c r="BQ20" s="118">
        <v>1</v>
      </c>
      <c r="BR20" s="119">
        <f>IFERROR(BQ20/BO20,"-")</f>
        <v>0.33333333333333</v>
      </c>
      <c r="BS20" s="120">
        <v>95000</v>
      </c>
      <c r="BT20" s="121">
        <f>IFERROR(BS20/BO20,"-")</f>
        <v>31666.666666667</v>
      </c>
      <c r="BU20" s="122"/>
      <c r="BV20" s="122"/>
      <c r="BW20" s="122">
        <v>1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95000</v>
      </c>
      <c r="CR20" s="138">
        <v>95000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96</v>
      </c>
      <c r="F21" s="184" t="s">
        <v>97</v>
      </c>
      <c r="G21" s="184" t="s">
        <v>66</v>
      </c>
      <c r="H21" s="87"/>
      <c r="I21" s="87"/>
      <c r="J21" s="87"/>
      <c r="K21" s="176"/>
      <c r="L21" s="79">
        <v>52</v>
      </c>
      <c r="M21" s="79">
        <v>17</v>
      </c>
      <c r="N21" s="79">
        <v>5</v>
      </c>
      <c r="O21" s="88">
        <v>4</v>
      </c>
      <c r="P21" s="89">
        <v>0</v>
      </c>
      <c r="Q21" s="90">
        <f>O21+P21</f>
        <v>4</v>
      </c>
      <c r="R21" s="80">
        <f>IFERROR(Q21/N21,"-")</f>
        <v>0.8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0.25</v>
      </c>
      <c r="Y21" s="181">
        <v>6000</v>
      </c>
      <c r="Z21" s="182">
        <f>IFERROR(Y21/Q21,"-")</f>
        <v>1500</v>
      </c>
      <c r="AA21" s="182">
        <f>IFERROR(Y21/W21,"-")</f>
        <v>6000</v>
      </c>
      <c r="AB21" s="176"/>
      <c r="AC21" s="83"/>
      <c r="AD21" s="77"/>
      <c r="AE21" s="91">
        <v>1</v>
      </c>
      <c r="AF21" s="92">
        <f>IF(Q21=0,"",IF(AE21=0,"",(AE21/Q21)))</f>
        <v>0.25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0.25</v>
      </c>
      <c r="BQ21" s="118">
        <v>1</v>
      </c>
      <c r="BR21" s="119">
        <f>IFERROR(BQ21/BO21,"-")</f>
        <v>1</v>
      </c>
      <c r="BS21" s="120">
        <v>28000</v>
      </c>
      <c r="BT21" s="121">
        <f>IFERROR(BS21/BO21,"-")</f>
        <v>28000</v>
      </c>
      <c r="BU21" s="122"/>
      <c r="BV21" s="122"/>
      <c r="BW21" s="122">
        <v>1</v>
      </c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>
        <v>2</v>
      </c>
      <c r="CH21" s="131">
        <f>IF(Q21=0,"",IF(CG21=0,"",(CG21/Q21)))</f>
        <v>0.5</v>
      </c>
      <c r="CI21" s="132">
        <v>1</v>
      </c>
      <c r="CJ21" s="133">
        <f>IFERROR(CI21/CG21,"-")</f>
        <v>0.5</v>
      </c>
      <c r="CK21" s="134">
        <v>6000</v>
      </c>
      <c r="CL21" s="135">
        <f>IFERROR(CK21/CG21,"-")</f>
        <v>3000</v>
      </c>
      <c r="CM21" s="136"/>
      <c r="CN21" s="136">
        <v>1</v>
      </c>
      <c r="CO21" s="136"/>
      <c r="CP21" s="137">
        <v>1</v>
      </c>
      <c r="CQ21" s="138">
        <v>6000</v>
      </c>
      <c r="CR21" s="138">
        <v>28000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1.0666666666667</v>
      </c>
      <c r="B22" s="184" t="s">
        <v>102</v>
      </c>
      <c r="C22" s="184" t="s">
        <v>58</v>
      </c>
      <c r="D22" s="184"/>
      <c r="E22" s="184" t="s">
        <v>103</v>
      </c>
      <c r="F22" s="184" t="s">
        <v>60</v>
      </c>
      <c r="G22" s="184" t="s">
        <v>78</v>
      </c>
      <c r="H22" s="87" t="s">
        <v>98</v>
      </c>
      <c r="I22" s="87" t="s">
        <v>99</v>
      </c>
      <c r="J22" s="186" t="s">
        <v>104</v>
      </c>
      <c r="K22" s="176">
        <v>120000</v>
      </c>
      <c r="L22" s="79">
        <v>53</v>
      </c>
      <c r="M22" s="79">
        <v>0</v>
      </c>
      <c r="N22" s="79">
        <v>158</v>
      </c>
      <c r="O22" s="88">
        <v>19</v>
      </c>
      <c r="P22" s="89">
        <v>1</v>
      </c>
      <c r="Q22" s="90">
        <f>O22+P22</f>
        <v>20</v>
      </c>
      <c r="R22" s="80">
        <f>IFERROR(Q22/N22,"-")</f>
        <v>0.12658227848101</v>
      </c>
      <c r="S22" s="79">
        <v>1</v>
      </c>
      <c r="T22" s="79">
        <v>6</v>
      </c>
      <c r="U22" s="80">
        <f>IFERROR(T22/(Q22),"-")</f>
        <v>0.3</v>
      </c>
      <c r="V22" s="81">
        <f>IFERROR(K22/SUM(Q22:Q23),"-")</f>
        <v>5000</v>
      </c>
      <c r="W22" s="82">
        <v>2</v>
      </c>
      <c r="X22" s="80">
        <f>IF(Q22=0,"-",W22/Q22)</f>
        <v>0.1</v>
      </c>
      <c r="Y22" s="181">
        <v>108000</v>
      </c>
      <c r="Z22" s="182">
        <f>IFERROR(Y22/Q22,"-")</f>
        <v>5400</v>
      </c>
      <c r="AA22" s="182">
        <f>IFERROR(Y22/W22,"-")</f>
        <v>54000</v>
      </c>
      <c r="AB22" s="176">
        <f>SUM(Y22:Y23)-SUM(K22:K23)</f>
        <v>8000</v>
      </c>
      <c r="AC22" s="83">
        <f>SUM(Y22:Y23)/SUM(K22:K23)</f>
        <v>1.0666666666667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0.05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2</v>
      </c>
      <c r="AX22" s="104">
        <f>IF(Q22=0,"",IF(AW22=0,"",(AW22/Q22)))</f>
        <v>0.1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2</v>
      </c>
      <c r="BG22" s="110">
        <f>IF(Q22=0,"",IF(BF22=0,"",(BF22/Q22)))</f>
        <v>0.1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6</v>
      </c>
      <c r="BP22" s="117">
        <f>IF(Q22=0,"",IF(BO22=0,"",(BO22/Q22)))</f>
        <v>0.3</v>
      </c>
      <c r="BQ22" s="118">
        <v>1</v>
      </c>
      <c r="BR22" s="119">
        <f>IFERROR(BQ22/BO22,"-")</f>
        <v>0.16666666666667</v>
      </c>
      <c r="BS22" s="120">
        <v>3000</v>
      </c>
      <c r="BT22" s="121">
        <f>IFERROR(BS22/BO22,"-")</f>
        <v>500</v>
      </c>
      <c r="BU22" s="122">
        <v>1</v>
      </c>
      <c r="BV22" s="122"/>
      <c r="BW22" s="122"/>
      <c r="BX22" s="123">
        <v>6</v>
      </c>
      <c r="BY22" s="124">
        <f>IF(Q22=0,"",IF(BX22=0,"",(BX22/Q22)))</f>
        <v>0.3</v>
      </c>
      <c r="BZ22" s="125">
        <v>2</v>
      </c>
      <c r="CA22" s="126">
        <f>IFERROR(BZ22/BX22,"-")</f>
        <v>0.33333333333333</v>
      </c>
      <c r="CB22" s="127">
        <v>108000</v>
      </c>
      <c r="CC22" s="128">
        <f>IFERROR(CB22/BX22,"-")</f>
        <v>18000</v>
      </c>
      <c r="CD22" s="129">
        <v>1</v>
      </c>
      <c r="CE22" s="129"/>
      <c r="CF22" s="129">
        <v>1</v>
      </c>
      <c r="CG22" s="130">
        <v>3</v>
      </c>
      <c r="CH22" s="131">
        <f>IF(Q22=0,"",IF(CG22=0,"",(CG22/Q22)))</f>
        <v>0.15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2</v>
      </c>
      <c r="CQ22" s="138">
        <v>108000</v>
      </c>
      <c r="CR22" s="138">
        <v>105000</v>
      </c>
      <c r="CS22" s="138"/>
      <c r="CT22" s="139" t="str">
        <f>IF(AND(CR22=0,CS22=0),"",IF(AND(CR22&lt;=100000,CS22&lt;=100000),"",IF(CR22/CQ22&gt;0.7,"男高",IF(CS22/CQ22&gt;0.7,"女高",""))))</f>
        <v>男高</v>
      </c>
    </row>
    <row r="23" spans="1:99">
      <c r="A23" s="78"/>
      <c r="B23" s="184" t="s">
        <v>105</v>
      </c>
      <c r="C23" s="184" t="s">
        <v>58</v>
      </c>
      <c r="D23" s="184"/>
      <c r="E23" s="184" t="s">
        <v>103</v>
      </c>
      <c r="F23" s="184" t="s">
        <v>60</v>
      </c>
      <c r="G23" s="184" t="s">
        <v>66</v>
      </c>
      <c r="H23" s="87"/>
      <c r="I23" s="87"/>
      <c r="J23" s="87"/>
      <c r="K23" s="176"/>
      <c r="L23" s="79">
        <v>110</v>
      </c>
      <c r="M23" s="79">
        <v>24</v>
      </c>
      <c r="N23" s="79">
        <v>21</v>
      </c>
      <c r="O23" s="88">
        <v>4</v>
      </c>
      <c r="P23" s="89">
        <v>0</v>
      </c>
      <c r="Q23" s="90">
        <f>O23+P23</f>
        <v>4</v>
      </c>
      <c r="R23" s="80">
        <f>IFERROR(Q23/N23,"-")</f>
        <v>0.19047619047619</v>
      </c>
      <c r="S23" s="79">
        <v>0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0.25</v>
      </c>
      <c r="Y23" s="181">
        <v>20000</v>
      </c>
      <c r="Z23" s="182">
        <f>IFERROR(Y23/Q23,"-")</f>
        <v>5000</v>
      </c>
      <c r="AA23" s="182">
        <f>IFERROR(Y23/W23,"-")</f>
        <v>20000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2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0.25</v>
      </c>
      <c r="BZ23" s="125">
        <v>1</v>
      </c>
      <c r="CA23" s="126">
        <f>IFERROR(BZ23/BX23,"-")</f>
        <v>1</v>
      </c>
      <c r="CB23" s="127">
        <v>20000</v>
      </c>
      <c r="CC23" s="128">
        <f>IFERROR(CB23/BX23,"-")</f>
        <v>20000</v>
      </c>
      <c r="CD23" s="129"/>
      <c r="CE23" s="129"/>
      <c r="CF23" s="129">
        <v>1</v>
      </c>
      <c r="CG23" s="130">
        <v>1</v>
      </c>
      <c r="CH23" s="131">
        <f>IF(Q23=0,"",IF(CG23=0,"",(CG23/Q23)))</f>
        <v>0.25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1</v>
      </c>
      <c r="CQ23" s="138">
        <v>20000</v>
      </c>
      <c r="CR23" s="138">
        <v>20000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0.77058823529412</v>
      </c>
      <c r="B26" s="39"/>
      <c r="C26" s="39"/>
      <c r="D26" s="39"/>
      <c r="E26" s="39"/>
      <c r="F26" s="39"/>
      <c r="G26" s="39"/>
      <c r="H26" s="40" t="s">
        <v>106</v>
      </c>
      <c r="I26" s="40"/>
      <c r="J26" s="40"/>
      <c r="K26" s="179">
        <f>SUM(K6:K25)</f>
        <v>1360000</v>
      </c>
      <c r="L26" s="41">
        <f>SUM(L6:L25)</f>
        <v>819</v>
      </c>
      <c r="M26" s="41">
        <f>SUM(M6:M25)</f>
        <v>259</v>
      </c>
      <c r="N26" s="41">
        <f>SUM(N6:N25)</f>
        <v>1240</v>
      </c>
      <c r="O26" s="41">
        <f>SUM(O6:O25)</f>
        <v>159</v>
      </c>
      <c r="P26" s="41">
        <f>SUM(P6:P25)</f>
        <v>1</v>
      </c>
      <c r="Q26" s="41">
        <f>SUM(Q6:Q25)</f>
        <v>160</v>
      </c>
      <c r="R26" s="42">
        <f>IFERROR(Q26/N26,"-")</f>
        <v>0.12903225806452</v>
      </c>
      <c r="S26" s="76">
        <f>SUM(S6:S25)</f>
        <v>10</v>
      </c>
      <c r="T26" s="76">
        <f>SUM(T6:T25)</f>
        <v>56</v>
      </c>
      <c r="U26" s="42">
        <f>IFERROR(S26/Q26,"-")</f>
        <v>0.0625</v>
      </c>
      <c r="V26" s="43">
        <f>IFERROR(K26/Q26,"-")</f>
        <v>8500</v>
      </c>
      <c r="W26" s="44">
        <f>SUM(W6:W25)</f>
        <v>20</v>
      </c>
      <c r="X26" s="42">
        <f>IFERROR(W26/Q26,"-")</f>
        <v>0.125</v>
      </c>
      <c r="Y26" s="179">
        <f>SUM(Y6:Y25)</f>
        <v>1048000</v>
      </c>
      <c r="Z26" s="179">
        <f>IFERROR(Y26/Q26,"-")</f>
        <v>6550</v>
      </c>
      <c r="AA26" s="179">
        <f>IFERROR(Y26/W26,"-")</f>
        <v>52400</v>
      </c>
      <c r="AB26" s="179">
        <f>Y26-K26</f>
        <v>-312000</v>
      </c>
      <c r="AC26" s="45">
        <f>Y26/K26</f>
        <v>0.77058823529412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107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0.34054054054054</v>
      </c>
      <c r="B6" s="184" t="s">
        <v>108</v>
      </c>
      <c r="C6" s="184" t="s">
        <v>58</v>
      </c>
      <c r="D6" s="184" t="s">
        <v>109</v>
      </c>
      <c r="E6" s="184" t="s">
        <v>110</v>
      </c>
      <c r="F6" s="184" t="s">
        <v>97</v>
      </c>
      <c r="G6" s="184" t="s">
        <v>78</v>
      </c>
      <c r="H6" s="87" t="s">
        <v>111</v>
      </c>
      <c r="I6" s="87" t="s">
        <v>112</v>
      </c>
      <c r="J6" s="87" t="s">
        <v>113</v>
      </c>
      <c r="K6" s="176">
        <v>370000</v>
      </c>
      <c r="L6" s="79">
        <v>39</v>
      </c>
      <c r="M6" s="79">
        <v>0</v>
      </c>
      <c r="N6" s="79">
        <v>127</v>
      </c>
      <c r="O6" s="88">
        <v>15</v>
      </c>
      <c r="P6" s="89">
        <v>0</v>
      </c>
      <c r="Q6" s="90">
        <f>O6+P6</f>
        <v>15</v>
      </c>
      <c r="R6" s="80">
        <f>IFERROR(Q6/N6,"-")</f>
        <v>0.11811023622047</v>
      </c>
      <c r="S6" s="79">
        <v>0</v>
      </c>
      <c r="T6" s="79">
        <v>7</v>
      </c>
      <c r="U6" s="80">
        <f>IFERROR(T6/(Q6),"-")</f>
        <v>0.46666666666667</v>
      </c>
      <c r="V6" s="81">
        <f>IFERROR(K6/SUM(Q6:Q7),"-")</f>
        <v>11212.121212121</v>
      </c>
      <c r="W6" s="82">
        <v>1</v>
      </c>
      <c r="X6" s="80">
        <f>IF(Q6=0,"-",W6/Q6)</f>
        <v>0.066666666666667</v>
      </c>
      <c r="Y6" s="181">
        <v>2000</v>
      </c>
      <c r="Z6" s="182">
        <f>IFERROR(Y6/Q6,"-")</f>
        <v>133.33333333333</v>
      </c>
      <c r="AA6" s="182">
        <f>IFERROR(Y6/W6,"-")</f>
        <v>2000</v>
      </c>
      <c r="AB6" s="176">
        <f>SUM(Y6:Y7)-SUM(K6:K7)</f>
        <v>-244000</v>
      </c>
      <c r="AC6" s="83">
        <f>SUM(Y6:Y7)/SUM(K6:K7)</f>
        <v>0.34054054054054</v>
      </c>
      <c r="AD6" s="77"/>
      <c r="AE6" s="91">
        <v>1</v>
      </c>
      <c r="AF6" s="92">
        <f>IF(Q6=0,"",IF(AE6=0,"",(AE6/Q6)))</f>
        <v>0.066666666666667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5</v>
      </c>
      <c r="AO6" s="98">
        <f>IF(Q6=0,"",IF(AN6=0,"",(AN6/Q6)))</f>
        <v>0.33333333333333</v>
      </c>
      <c r="AP6" s="97">
        <v>1</v>
      </c>
      <c r="AQ6" s="99">
        <f>IFERROR(AP6/AN6,"-")</f>
        <v>0.2</v>
      </c>
      <c r="AR6" s="100">
        <v>2000</v>
      </c>
      <c r="AS6" s="101">
        <f>IFERROR(AR6/AN6,"-")</f>
        <v>400</v>
      </c>
      <c r="AT6" s="102">
        <v>1</v>
      </c>
      <c r="AU6" s="102"/>
      <c r="AV6" s="102"/>
      <c r="AW6" s="103">
        <v>2</v>
      </c>
      <c r="AX6" s="104">
        <f>IF(Q6=0,"",IF(AW6=0,"",(AW6/Q6)))</f>
        <v>0.13333333333333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0.066666666666667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0.066666666666667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1</v>
      </c>
      <c r="CQ6" s="138">
        <v>2000</v>
      </c>
      <c r="CR6" s="138">
        <v>2000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114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159</v>
      </c>
      <c r="M7" s="79">
        <v>68</v>
      </c>
      <c r="N7" s="79">
        <v>44</v>
      </c>
      <c r="O7" s="88">
        <v>18</v>
      </c>
      <c r="P7" s="89">
        <v>0</v>
      </c>
      <c r="Q7" s="90">
        <f>O7+P7</f>
        <v>18</v>
      </c>
      <c r="R7" s="80">
        <f>IFERROR(Q7/N7,"-")</f>
        <v>0.40909090909091</v>
      </c>
      <c r="S7" s="79">
        <v>2</v>
      </c>
      <c r="T7" s="79">
        <v>5</v>
      </c>
      <c r="U7" s="80">
        <f>IFERROR(T7/(Q7),"-")</f>
        <v>0.27777777777778</v>
      </c>
      <c r="V7" s="81"/>
      <c r="W7" s="82">
        <v>7</v>
      </c>
      <c r="X7" s="80">
        <f>IF(Q7=0,"-",W7/Q7)</f>
        <v>0.38888888888889</v>
      </c>
      <c r="Y7" s="181">
        <v>124000</v>
      </c>
      <c r="Z7" s="182">
        <f>IFERROR(Y7/Q7,"-")</f>
        <v>6888.8888888889</v>
      </c>
      <c r="AA7" s="182">
        <f>IFERROR(Y7/W7,"-")</f>
        <v>17714.285714286</v>
      </c>
      <c r="AB7" s="176"/>
      <c r="AC7" s="83"/>
      <c r="AD7" s="77"/>
      <c r="AE7" s="91">
        <v>1</v>
      </c>
      <c r="AF7" s="92">
        <f>IF(Q7=0,"",IF(AE7=0,"",(AE7/Q7)))</f>
        <v>0.055555555555556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0.44444444444444</v>
      </c>
      <c r="BQ7" s="118">
        <v>3</v>
      </c>
      <c r="BR7" s="119">
        <f>IFERROR(BQ7/BO7,"-")</f>
        <v>0.375</v>
      </c>
      <c r="BS7" s="120">
        <v>36000</v>
      </c>
      <c r="BT7" s="121">
        <f>IFERROR(BS7/BO7,"-")</f>
        <v>4500</v>
      </c>
      <c r="BU7" s="122">
        <v>2</v>
      </c>
      <c r="BV7" s="122"/>
      <c r="BW7" s="122">
        <v>1</v>
      </c>
      <c r="BX7" s="123">
        <v>6</v>
      </c>
      <c r="BY7" s="124">
        <f>IF(Q7=0,"",IF(BX7=0,"",(BX7/Q7)))</f>
        <v>0.33333333333333</v>
      </c>
      <c r="BZ7" s="125">
        <v>4</v>
      </c>
      <c r="CA7" s="126">
        <f>IFERROR(BZ7/BX7,"-")</f>
        <v>0.66666666666667</v>
      </c>
      <c r="CB7" s="127">
        <v>88000</v>
      </c>
      <c r="CC7" s="128">
        <f>IFERROR(CB7/BX7,"-")</f>
        <v>14666.666666667</v>
      </c>
      <c r="CD7" s="129">
        <v>3</v>
      </c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7</v>
      </c>
      <c r="CQ7" s="138">
        <v>124000</v>
      </c>
      <c r="CR7" s="138">
        <v>77000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0.34054054054054</v>
      </c>
      <c r="B10" s="39"/>
      <c r="C10" s="39"/>
      <c r="D10" s="39"/>
      <c r="E10" s="39"/>
      <c r="F10" s="39"/>
      <c r="G10" s="39"/>
      <c r="H10" s="40" t="s">
        <v>115</v>
      </c>
      <c r="I10" s="40"/>
      <c r="J10" s="40"/>
      <c r="K10" s="179">
        <f>SUM(K6:K9)</f>
        <v>370000</v>
      </c>
      <c r="L10" s="41">
        <f>SUM(L6:L9)</f>
        <v>198</v>
      </c>
      <c r="M10" s="41">
        <f>SUM(M6:M9)</f>
        <v>68</v>
      </c>
      <c r="N10" s="41">
        <f>SUM(N6:N9)</f>
        <v>171</v>
      </c>
      <c r="O10" s="41">
        <f>SUM(O6:O9)</f>
        <v>33</v>
      </c>
      <c r="P10" s="41">
        <f>SUM(P6:P9)</f>
        <v>0</v>
      </c>
      <c r="Q10" s="41">
        <f>SUM(Q6:Q9)</f>
        <v>33</v>
      </c>
      <c r="R10" s="42">
        <f>IFERROR(Q10/N10,"-")</f>
        <v>0.19298245614035</v>
      </c>
      <c r="S10" s="76">
        <f>SUM(S6:S9)</f>
        <v>2</v>
      </c>
      <c r="T10" s="76">
        <f>SUM(T6:T9)</f>
        <v>12</v>
      </c>
      <c r="U10" s="42">
        <f>IFERROR(S10/Q10,"-")</f>
        <v>0.060606060606061</v>
      </c>
      <c r="V10" s="43">
        <f>IFERROR(K10/Q10,"-")</f>
        <v>11212.121212121</v>
      </c>
      <c r="W10" s="44">
        <f>SUM(W6:W9)</f>
        <v>8</v>
      </c>
      <c r="X10" s="42">
        <f>IFERROR(W10/Q10,"-")</f>
        <v>0.24242424242424</v>
      </c>
      <c r="Y10" s="179">
        <f>SUM(Y6:Y9)</f>
        <v>126000</v>
      </c>
      <c r="Z10" s="179">
        <f>IFERROR(Y10/Q10,"-")</f>
        <v>3818.1818181818</v>
      </c>
      <c r="AA10" s="179">
        <f>IFERROR(Y10/W10,"-")</f>
        <v>15750</v>
      </c>
      <c r="AB10" s="179">
        <f>Y10-K10</f>
        <v>-244000</v>
      </c>
      <c r="AC10" s="45">
        <f>Y10/K10</f>
        <v>0.34054054054054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116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117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3.637279827756</v>
      </c>
      <c r="B6" s="184" t="s">
        <v>118</v>
      </c>
      <c r="C6" s="184" t="s">
        <v>119</v>
      </c>
      <c r="D6" s="184"/>
      <c r="E6" s="184"/>
      <c r="F6" s="87" t="s">
        <v>120</v>
      </c>
      <c r="G6" s="87" t="s">
        <v>121</v>
      </c>
      <c r="H6" s="176">
        <v>218295</v>
      </c>
      <c r="I6" s="79">
        <v>143</v>
      </c>
      <c r="J6" s="79">
        <v>0</v>
      </c>
      <c r="K6" s="79">
        <v>24476</v>
      </c>
      <c r="L6" s="90">
        <v>52</v>
      </c>
      <c r="M6" s="80">
        <f>IFERROR(L6/K6,"-")</f>
        <v>0.0021245301519856</v>
      </c>
      <c r="N6" s="79">
        <v>4</v>
      </c>
      <c r="O6" s="79">
        <v>20</v>
      </c>
      <c r="P6" s="80">
        <f>IFERROR(N6/(L6),"-")</f>
        <v>0.076923076923077</v>
      </c>
      <c r="Q6" s="81">
        <f>IFERROR(H6/SUM(L6:L6),"-")</f>
        <v>4197.9807692308</v>
      </c>
      <c r="R6" s="82">
        <v>12</v>
      </c>
      <c r="S6" s="80">
        <f>IF(L6=0,"-",R6/L6)</f>
        <v>0.23076923076923</v>
      </c>
      <c r="T6" s="181">
        <v>794000</v>
      </c>
      <c r="U6" s="182">
        <f>IFERROR(T6/L6,"-")</f>
        <v>15269.230769231</v>
      </c>
      <c r="V6" s="182">
        <f>IFERROR(T6/R6,"-")</f>
        <v>66166.666666667</v>
      </c>
      <c r="W6" s="176">
        <f>SUM(T6:T6)-SUM(H6:H6)</f>
        <v>575705</v>
      </c>
      <c r="X6" s="83">
        <f>SUM(T6:T6)/SUM(H6:H6)</f>
        <v>3.637279827756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1</v>
      </c>
      <c r="AS6" s="104">
        <f>IF(L6=0,"",IF(AR6=0,"",(AR6/L6)))</f>
        <v>0.019230769230769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4</v>
      </c>
      <c r="BB6" s="110">
        <f>IF(L6=0,"",IF(BA6=0,"",(BA6/L6)))</f>
        <v>0.076923076923077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29</v>
      </c>
      <c r="BK6" s="117">
        <f>IF(L6=0,"",IF(BJ6=0,"",(BJ6/L6)))</f>
        <v>0.55769230769231</v>
      </c>
      <c r="BL6" s="118">
        <v>4</v>
      </c>
      <c r="BM6" s="119">
        <f>IFERROR(BL6/BJ6,"-")</f>
        <v>0.13793103448276</v>
      </c>
      <c r="BN6" s="120">
        <v>51000</v>
      </c>
      <c r="BO6" s="121">
        <f>IFERROR(BN6/BJ6,"-")</f>
        <v>1758.6206896552</v>
      </c>
      <c r="BP6" s="122">
        <v>1</v>
      </c>
      <c r="BQ6" s="122">
        <v>1</v>
      </c>
      <c r="BR6" s="122">
        <v>2</v>
      </c>
      <c r="BS6" s="123">
        <v>14</v>
      </c>
      <c r="BT6" s="124">
        <f>IF(L6=0,"",IF(BS6=0,"",(BS6/L6)))</f>
        <v>0.26923076923077</v>
      </c>
      <c r="BU6" s="125">
        <v>5</v>
      </c>
      <c r="BV6" s="126">
        <f>IFERROR(BU6/BS6,"-")</f>
        <v>0.35714285714286</v>
      </c>
      <c r="BW6" s="127">
        <v>551000</v>
      </c>
      <c r="BX6" s="128">
        <f>IFERROR(BW6/BS6,"-")</f>
        <v>39357.142857143</v>
      </c>
      <c r="BY6" s="129"/>
      <c r="BZ6" s="129">
        <v>1</v>
      </c>
      <c r="CA6" s="129">
        <v>4</v>
      </c>
      <c r="CB6" s="130">
        <v>4</v>
      </c>
      <c r="CC6" s="131">
        <f>IF(L6=0,"",IF(CB6=0,"",(CB6/L6)))</f>
        <v>0.076923076923077</v>
      </c>
      <c r="CD6" s="132">
        <v>3</v>
      </c>
      <c r="CE6" s="133">
        <f>IFERROR(CD6/CB6,"-")</f>
        <v>0.75</v>
      </c>
      <c r="CF6" s="134">
        <v>192000</v>
      </c>
      <c r="CG6" s="135">
        <f>IFERROR(CF6/CB6,"-")</f>
        <v>48000</v>
      </c>
      <c r="CH6" s="136"/>
      <c r="CI6" s="136"/>
      <c r="CJ6" s="136">
        <v>3</v>
      </c>
      <c r="CK6" s="137">
        <v>12</v>
      </c>
      <c r="CL6" s="138">
        <v>794000</v>
      </c>
      <c r="CM6" s="138">
        <v>453000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30"/>
      <c r="B7" s="84"/>
      <c r="C7" s="84"/>
      <c r="D7" s="85"/>
      <c r="E7" s="86"/>
      <c r="F7" s="87"/>
      <c r="G7" s="87"/>
      <c r="H7" s="177"/>
      <c r="I7" s="34"/>
      <c r="J7" s="34"/>
      <c r="K7" s="31"/>
      <c r="L7" s="31"/>
      <c r="M7" s="33"/>
      <c r="N7" s="33"/>
      <c r="O7" s="31"/>
      <c r="P7" s="33"/>
      <c r="Q7" s="25"/>
      <c r="R7" s="25"/>
      <c r="S7" s="25"/>
      <c r="T7" s="183"/>
      <c r="U7" s="183"/>
      <c r="V7" s="183"/>
      <c r="W7" s="183"/>
      <c r="X7" s="33"/>
      <c r="Y7" s="57"/>
      <c r="Z7" s="61"/>
      <c r="AA7" s="62"/>
      <c r="AB7" s="61"/>
      <c r="AC7" s="65"/>
      <c r="AD7" s="66"/>
      <c r="AE7" s="67"/>
      <c r="AF7" s="68"/>
      <c r="AG7" s="68"/>
      <c r="AH7" s="68"/>
      <c r="AI7" s="61"/>
      <c r="AJ7" s="62"/>
      <c r="AK7" s="61"/>
      <c r="AL7" s="65"/>
      <c r="AM7" s="66"/>
      <c r="AN7" s="67"/>
      <c r="AO7" s="68"/>
      <c r="AP7" s="68"/>
      <c r="AQ7" s="68"/>
      <c r="AR7" s="61"/>
      <c r="AS7" s="62"/>
      <c r="AT7" s="61"/>
      <c r="AU7" s="65"/>
      <c r="AV7" s="66"/>
      <c r="AW7" s="67"/>
      <c r="AX7" s="68"/>
      <c r="AY7" s="68"/>
      <c r="AZ7" s="68"/>
      <c r="BA7" s="61"/>
      <c r="BB7" s="62"/>
      <c r="BC7" s="61"/>
      <c r="BD7" s="65"/>
      <c r="BE7" s="66"/>
      <c r="BF7" s="67"/>
      <c r="BG7" s="68"/>
      <c r="BH7" s="68"/>
      <c r="BI7" s="68"/>
      <c r="BJ7" s="63"/>
      <c r="BK7" s="64"/>
      <c r="BL7" s="61"/>
      <c r="BM7" s="65"/>
      <c r="BN7" s="66"/>
      <c r="BO7" s="67"/>
      <c r="BP7" s="68"/>
      <c r="BQ7" s="68"/>
      <c r="BR7" s="68"/>
      <c r="BS7" s="63"/>
      <c r="BT7" s="64"/>
      <c r="BU7" s="61"/>
      <c r="BV7" s="65"/>
      <c r="BW7" s="66"/>
      <c r="BX7" s="67"/>
      <c r="BY7" s="68"/>
      <c r="BZ7" s="68"/>
      <c r="CA7" s="68"/>
      <c r="CB7" s="63"/>
      <c r="CC7" s="64"/>
      <c r="CD7" s="61"/>
      <c r="CE7" s="65"/>
      <c r="CF7" s="66"/>
      <c r="CG7" s="67"/>
      <c r="CH7" s="68"/>
      <c r="CI7" s="68"/>
      <c r="CJ7" s="68"/>
      <c r="CK7" s="69"/>
      <c r="CL7" s="66"/>
      <c r="CM7" s="66"/>
      <c r="CN7" s="66"/>
      <c r="CO7" s="70"/>
    </row>
    <row r="8" spans="1:95">
      <c r="A8" s="30"/>
      <c r="B8" s="37"/>
      <c r="C8" s="37"/>
      <c r="D8" s="31"/>
      <c r="E8" s="31"/>
      <c r="F8" s="36"/>
      <c r="G8" s="73"/>
      <c r="H8" s="178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9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19">
        <f>Z9</f>
        <v/>
      </c>
      <c r="B9" s="41"/>
      <c r="C9" s="41"/>
      <c r="D9" s="41"/>
      <c r="E9" s="41"/>
      <c r="F9" s="40" t="s">
        <v>122</v>
      </c>
      <c r="G9" s="40"/>
      <c r="H9" s="179"/>
      <c r="I9" s="41">
        <f>SUM(I6:I8)</f>
        <v>143</v>
      </c>
      <c r="J9" s="41">
        <f>SUM(J6:J8)</f>
        <v>0</v>
      </c>
      <c r="K9" s="41">
        <f>SUM(K6:K8)</f>
        <v>24476</v>
      </c>
      <c r="L9" s="41">
        <f>SUM(L6:L8)</f>
        <v>52</v>
      </c>
      <c r="M9" s="42">
        <f>IFERROR(L9/K9,"-")</f>
        <v>0.0021245301519856</v>
      </c>
      <c r="N9" s="76">
        <f>SUM(N6:N8)</f>
        <v>4</v>
      </c>
      <c r="O9" s="76">
        <f>SUM(O6:O8)</f>
        <v>20</v>
      </c>
      <c r="P9" s="42">
        <f>IFERROR(N9/L9,"-")</f>
        <v>0.076923076923077</v>
      </c>
      <c r="Q9" s="43">
        <f>IFERROR(H9/L9,"-")</f>
        <v>0</v>
      </c>
      <c r="R9" s="44">
        <f>SUM(R6:R8)</f>
        <v>12</v>
      </c>
      <c r="S9" s="42">
        <f>IFERROR(R9/L9,"-")</f>
        <v>0.23076923076923</v>
      </c>
      <c r="T9" s="179">
        <f>SUM(T6:T8)</f>
        <v>794000</v>
      </c>
      <c r="U9" s="179">
        <f>IFERROR(T9/L9,"-")</f>
        <v>15269.230769231</v>
      </c>
      <c r="V9" s="179">
        <f>IFERROR(T9/R9,"-")</f>
        <v>66166.666666667</v>
      </c>
      <c r="W9" s="179">
        <f>T9-H9</f>
        <v>794000</v>
      </c>
      <c r="X9" s="45" t="str">
        <f>T9/H9</f>
        <v>0</v>
      </c>
      <c r="Y9" s="58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