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<sst xmlns="http://schemas.openxmlformats.org/spreadsheetml/2006/main" uniqueCount="133">
  <si>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</si>
  <si>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</si>
  <si>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</si>
  <si>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</si>
  <si>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</si>
  <si>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</si>
  <si>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</si>
  <si>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</si>
  <si>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</si>
  <si>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</si>
  <si>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</si>
  <si>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</si>
  <si>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</si>
  <si>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</si>
  <si>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</si>
  <si>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</si>
  <si>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</si>
  <si>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</si>
  <si>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</si>
  <si>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</si>
  <si>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</si>
  <si>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</si>
  <si>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</si>
  <si>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</si>
  <si>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</si>
  <si>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</si>
  <si>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</si>
  <si>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</si>
  <si>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</si>
  <si>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</si>
  <si>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</si>
  <si>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</si>
  <si>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</si>
  <si>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</si>
  <si>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</si>
  <si>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</si>
  <si>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</si>
  <si>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</si>
  <si>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</si>
  <si>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</si>
  <si>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</si>
  <si>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</si>
  <si>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</si>
  <si>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</si>
  <si>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</si>
  <si>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</si>
  <si>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</si>
  <si>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</si>
  <si>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</si>
  <si>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</si>
  <si>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</si>
  <si>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</si>
  <si>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</si>
  <si>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</si>
  <si>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</si>
  <si>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</si>
  <si>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</si>
  <si>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np3024</t>
  </si>
  <si>
    <t>インターカラー</t>
  </si>
  <si>
    <t>DVDパッケージ＿ストーリー版（緒方泰子）</t>
  </si>
  <si>
    <t>え、美熟女が</t>
  </si>
  <si>
    <t>lp03_l</t>
  </si>
  <si>
    <t>スポニチ関東</t>
  </si>
  <si>
    <t>4C終面全5段</t>
  </si>
  <si>
    <t>3月19日(土)</t>
  </si>
  <si>
    <t>np3025</t>
  </si>
  <si>
    <t>スポニチ関西</t>
  </si>
  <si>
    <t>np3026</t>
  </si>
  <si>
    <t>スポニチ西部</t>
  </si>
  <si>
    <t>np3027</t>
  </si>
  <si>
    <t>スポニチ北海道</t>
  </si>
  <si>
    <t>np3028</t>
  </si>
  <si>
    <t>(空電共通)</t>
  </si>
  <si>
    <t>空電</t>
  </si>
  <si>
    <t>空電 (共通)</t>
  </si>
  <si>
    <t>np3029</t>
  </si>
  <si>
    <t>デリヘル版3（赤い服女性）</t>
  </si>
  <si>
    <t>70歳までの出会いリクルート</t>
  </si>
  <si>
    <t>lp03_a</t>
  </si>
  <si>
    <t>スポーツ報知関西</t>
  </si>
  <si>
    <t>全5段つかみ4回</t>
  </si>
  <si>
    <t>np3030</t>
  </si>
  <si>
    <t>np3031</t>
  </si>
  <si>
    <t>Secondストーリー2（緒方泰子）</t>
  </si>
  <si>
    <t>ほんわかゆるふわ熟女と会えるなんて大当たり！</t>
  </si>
  <si>
    <t>np3032</t>
  </si>
  <si>
    <t>np3033</t>
  </si>
  <si>
    <t>右女3（赤い服女性）</t>
  </si>
  <si>
    <t>出会い求人</t>
  </si>
  <si>
    <t>np3034</t>
  </si>
  <si>
    <t>np3035</t>
  </si>
  <si>
    <t>カオス版（緒方泰子）</t>
  </si>
  <si>
    <t>感動の熟女体験</t>
  </si>
  <si>
    <t>np3036</t>
  </si>
  <si>
    <t>np3037</t>
  </si>
  <si>
    <t>①大正版（緒方泰子）</t>
  </si>
  <si>
    <t>202「まるで異世界。おじさんが美熟女からモテモテ」</t>
  </si>
  <si>
    <t>ニッカン関西</t>
  </si>
  <si>
    <t>半2段つかみ10段保証</t>
  </si>
  <si>
    <t>1～10日</t>
  </si>
  <si>
    <t>np3038</t>
  </si>
  <si>
    <t>np3039</t>
  </si>
  <si>
    <t>②旧デイリー風（赤い服女性）</t>
  </si>
  <si>
    <t>203「女性人数限界突破！本当に男性が足りなくて困ってます。50歳以上の方は是非！」</t>
  </si>
  <si>
    <t>11～20日</t>
  </si>
  <si>
    <t>np3040</t>
  </si>
  <si>
    <t>np3041</t>
  </si>
  <si>
    <t>③No1誤解版（緒方泰子）</t>
  </si>
  <si>
    <t>204「ダメ男に朗報！世話好き熟女がアツい出会い希望」</t>
  </si>
  <si>
    <t>21～31日</t>
  </si>
  <si>
    <t>np3042</t>
  </si>
  <si>
    <t>np3043</t>
  </si>
  <si>
    <t>デリヘル版2（緒方泰子）</t>
  </si>
  <si>
    <t>学生いませんギャルもいません熟女熟女熟女熟女</t>
  </si>
  <si>
    <t>lp03_g</t>
  </si>
  <si>
    <t>全5段</t>
  </si>
  <si>
    <t>3月12日(土)</t>
  </si>
  <si>
    <t>np3044</t>
  </si>
  <si>
    <t>np3045</t>
  </si>
  <si>
    <t>np3046</t>
  </si>
  <si>
    <t>np3047</t>
  </si>
  <si>
    <t>九スポ</t>
  </si>
  <si>
    <t>np3048</t>
  </si>
  <si>
    <t>np3049</t>
  </si>
  <si>
    <t>DVDパッケージ＿ストーリー版（赤い服女性）</t>
  </si>
  <si>
    <t>どうした熟女</t>
  </si>
  <si>
    <t>3月27日(日)</t>
  </si>
  <si>
    <t>np3050</t>
  </si>
  <si>
    <t>np3051</t>
  </si>
  <si>
    <t>記事枠</t>
  </si>
  <si>
    <t>3月06日(日)</t>
  </si>
  <si>
    <t>np3052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</si>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</sst>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0.59857142857143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49</v>
      </c>
      <c r="M6" s="79">
        <v>0</v>
      </c>
      <c r="N6" s="79">
        <v>162</v>
      </c>
      <c r="O6" s="88">
        <v>18</v>
      </c>
      <c r="P6" s="89">
        <v>0</v>
      </c>
      <c r="Q6" s="90">
        <f>O6+P6</f>
        <v>18</v>
      </c>
      <c r="R6" s="80">
        <f>IFERROR(Q6/N6,"-")</f>
        <v>0.11111111111111</v>
      </c>
      <c r="S6" s="79">
        <v>1</v>
      </c>
      <c r="T6" s="79">
        <v>4</v>
      </c>
      <c r="U6" s="80">
        <f>IFERROR(T6/(Q6),"-")</f>
        <v>0.22222222222222</v>
      </c>
      <c r="V6" s="81">
        <f>IFERROR(K6/SUM(Q6:Q10),"-")</f>
        <v>10294.117647059</v>
      </c>
      <c r="W6" s="82">
        <v>4</v>
      </c>
      <c r="X6" s="80">
        <f>IF(Q6=0,"-",W6/Q6)</f>
        <v>0.22222222222222</v>
      </c>
      <c r="Y6" s="181">
        <v>56000</v>
      </c>
      <c r="Z6" s="182">
        <f>IFERROR(Y6/Q6,"-")</f>
        <v>3111.1111111111</v>
      </c>
      <c r="AA6" s="182">
        <f>IFERROR(Y6/W6,"-")</f>
        <v>14000</v>
      </c>
      <c r="AB6" s="176">
        <f>SUM(Y6:Y10)-SUM(K6:K10)</f>
        <v>-281000</v>
      </c>
      <c r="AC6" s="83">
        <f>SUM(Y6:Y10)/SUM(K6:K10)</f>
        <v>0.59857142857143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0.11111111111111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0.22222222222222</v>
      </c>
      <c r="BH6" s="109">
        <v>2</v>
      </c>
      <c r="BI6" s="111">
        <f>IFERROR(BH6/BF6,"-")</f>
        <v>0.5</v>
      </c>
      <c r="BJ6" s="112">
        <v>6000</v>
      </c>
      <c r="BK6" s="113">
        <f>IFERROR(BJ6/BF6,"-")</f>
        <v>1500</v>
      </c>
      <c r="BL6" s="114">
        <v>2</v>
      </c>
      <c r="BM6" s="114"/>
      <c r="BN6" s="114"/>
      <c r="BO6" s="116">
        <v>7</v>
      </c>
      <c r="BP6" s="117">
        <f>IF(Q6=0,"",IF(BO6=0,"",(BO6/Q6)))</f>
        <v>0.38888888888889</v>
      </c>
      <c r="BQ6" s="118">
        <v>1</v>
      </c>
      <c r="BR6" s="119">
        <f>IFERROR(BQ6/BO6,"-")</f>
        <v>0.14285714285714</v>
      </c>
      <c r="BS6" s="120">
        <v>2000</v>
      </c>
      <c r="BT6" s="121">
        <f>IFERROR(BS6/BO6,"-")</f>
        <v>285.71428571429</v>
      </c>
      <c r="BU6" s="122"/>
      <c r="BV6" s="122">
        <v>1</v>
      </c>
      <c r="BW6" s="122"/>
      <c r="BX6" s="123">
        <v>4</v>
      </c>
      <c r="BY6" s="124">
        <f>IF(Q6=0,"",IF(BX6=0,"",(BX6/Q6)))</f>
        <v>0.22222222222222</v>
      </c>
      <c r="BZ6" s="125">
        <v>1</v>
      </c>
      <c r="CA6" s="126">
        <f>IFERROR(BZ6/BX6,"-")</f>
        <v>0.25</v>
      </c>
      <c r="CB6" s="127">
        <v>48000</v>
      </c>
      <c r="CC6" s="128">
        <f>IFERROR(CB6/BX6,"-")</f>
        <v>12000</v>
      </c>
      <c r="CD6" s="129"/>
      <c r="CE6" s="129"/>
      <c r="CF6" s="129">
        <v>1</v>
      </c>
      <c r="CG6" s="130">
        <v>1</v>
      </c>
      <c r="CH6" s="131">
        <f>IF(Q6=0,"",IF(CG6=0,"",(CG6/Q6)))</f>
        <v>0.055555555555556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4</v>
      </c>
      <c r="CQ6" s="138">
        <v>56000</v>
      </c>
      <c r="CR6" s="138">
        <v>48000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36</v>
      </c>
      <c r="M7" s="79">
        <v>0</v>
      </c>
      <c r="N7" s="79">
        <v>128</v>
      </c>
      <c r="O7" s="88">
        <v>15</v>
      </c>
      <c r="P7" s="89">
        <v>0</v>
      </c>
      <c r="Q7" s="90">
        <f>O7+P7</f>
        <v>15</v>
      </c>
      <c r="R7" s="80">
        <f>IFERROR(Q7/N7,"-")</f>
        <v>0.1171875</v>
      </c>
      <c r="S7" s="79">
        <v>1</v>
      </c>
      <c r="T7" s="79">
        <v>4</v>
      </c>
      <c r="U7" s="80">
        <f>IFERROR(T7/(Q7),"-")</f>
        <v>0.26666666666667</v>
      </c>
      <c r="V7" s="81"/>
      <c r="W7" s="82">
        <v>1</v>
      </c>
      <c r="X7" s="80">
        <f>IF(Q7=0,"-",W7/Q7)</f>
        <v>0.066666666666667</v>
      </c>
      <c r="Y7" s="181">
        <v>3000</v>
      </c>
      <c r="Z7" s="182">
        <f>IFERROR(Y7/Q7,"-")</f>
        <v>200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5</v>
      </c>
      <c r="BG7" s="110">
        <f>IF(Q7=0,"",IF(BF7=0,"",(BF7/Q7)))</f>
        <v>0.33333333333333</v>
      </c>
      <c r="BH7" s="109">
        <v>1</v>
      </c>
      <c r="BI7" s="111">
        <f>IFERROR(BH7/BF7,"-")</f>
        <v>0.2</v>
      </c>
      <c r="BJ7" s="112">
        <v>3000</v>
      </c>
      <c r="BK7" s="113">
        <f>IFERROR(BJ7/BF7,"-")</f>
        <v>600</v>
      </c>
      <c r="BL7" s="114">
        <v>1</v>
      </c>
      <c r="BM7" s="114"/>
      <c r="BN7" s="114"/>
      <c r="BO7" s="116">
        <v>6</v>
      </c>
      <c r="BP7" s="117">
        <f>IF(Q7=0,"",IF(BO7=0,"",(BO7/Q7)))</f>
        <v>0.4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0.13333333333333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0.13333333333333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3000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22</v>
      </c>
      <c r="M8" s="79">
        <v>0</v>
      </c>
      <c r="N8" s="79">
        <v>79</v>
      </c>
      <c r="O8" s="88">
        <v>6</v>
      </c>
      <c r="P8" s="89">
        <v>0</v>
      </c>
      <c r="Q8" s="90">
        <f>O8+P8</f>
        <v>6</v>
      </c>
      <c r="R8" s="80">
        <f>IFERROR(Q8/N8,"-")</f>
        <v>0.075949367088608</v>
      </c>
      <c r="S8" s="79">
        <v>1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0.16666666666667</v>
      </c>
      <c r="Y8" s="181">
        <v>3000</v>
      </c>
      <c r="Z8" s="182">
        <f>IFERROR(Y8/Q8,"-")</f>
        <v>500</v>
      </c>
      <c r="AA8" s="182">
        <f>IFERROR(Y8/W8,"-")</f>
        <v>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0.16666666666667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0.33333333333333</v>
      </c>
      <c r="BZ8" s="125">
        <v>1</v>
      </c>
      <c r="CA8" s="126">
        <f>IFERROR(BZ8/BX8,"-")</f>
        <v>0.5</v>
      </c>
      <c r="CB8" s="127">
        <v>3000</v>
      </c>
      <c r="CC8" s="128">
        <f>IFERROR(CB8/BX8,"-")</f>
        <v>1500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15</v>
      </c>
      <c r="M9" s="79">
        <v>0</v>
      </c>
      <c r="N9" s="79">
        <v>46</v>
      </c>
      <c r="O9" s="88">
        <v>4</v>
      </c>
      <c r="P9" s="89">
        <v>0</v>
      </c>
      <c r="Q9" s="90">
        <f>O9+P9</f>
        <v>4</v>
      </c>
      <c r="R9" s="80">
        <f>IFERROR(Q9/N9,"-")</f>
        <v>0.08695652173913</v>
      </c>
      <c r="S9" s="79">
        <v>0</v>
      </c>
      <c r="T9" s="79">
        <v>4</v>
      </c>
      <c r="U9" s="80">
        <f>IFERROR(T9/(Q9),"-")</f>
        <v>1</v>
      </c>
      <c r="V9" s="81"/>
      <c r="W9" s="82">
        <v>1</v>
      </c>
      <c r="X9" s="80">
        <f>IF(Q9=0,"-",W9/Q9)</f>
        <v>0.25</v>
      </c>
      <c r="Y9" s="181">
        <v>21000</v>
      </c>
      <c r="Z9" s="182">
        <f>IFERROR(Y9/Q9,"-")</f>
        <v>5250</v>
      </c>
      <c r="AA9" s="182">
        <f>IFERROR(Y9/W9,"-")</f>
        <v>21000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0.5</v>
      </c>
      <c r="BQ9" s="118">
        <v>1</v>
      </c>
      <c r="BR9" s="119">
        <f>IFERROR(BQ9/BO9,"-")</f>
        <v>0.5</v>
      </c>
      <c r="BS9" s="120">
        <v>21000</v>
      </c>
      <c r="BT9" s="121">
        <f>IFERROR(BS9/BO9,"-")</f>
        <v>10500</v>
      </c>
      <c r="BU9" s="122"/>
      <c r="BV9" s="122"/>
      <c r="BW9" s="122">
        <v>1</v>
      </c>
      <c r="BX9" s="123">
        <v>2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21000</v>
      </c>
      <c r="CR9" s="138">
        <v>21000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159</v>
      </c>
      <c r="M10" s="79">
        <v>79</v>
      </c>
      <c r="N10" s="79">
        <v>58</v>
      </c>
      <c r="O10" s="88">
        <v>24</v>
      </c>
      <c r="P10" s="89">
        <v>1</v>
      </c>
      <c r="Q10" s="90">
        <f>O10+P10</f>
        <v>25</v>
      </c>
      <c r="R10" s="80">
        <f>IFERROR(Q10/N10,"-")</f>
        <v>0.43103448275862</v>
      </c>
      <c r="S10" s="79">
        <v>3</v>
      </c>
      <c r="T10" s="79">
        <v>3</v>
      </c>
      <c r="U10" s="80">
        <f>IFERROR(T10/(Q10),"-")</f>
        <v>0.12</v>
      </c>
      <c r="V10" s="81"/>
      <c r="W10" s="82">
        <v>7</v>
      </c>
      <c r="X10" s="80">
        <f>IF(Q10=0,"-",W10/Q10)</f>
        <v>0.28</v>
      </c>
      <c r="Y10" s="181">
        <v>336000</v>
      </c>
      <c r="Z10" s="182">
        <f>IFERROR(Y10/Q10,"-")</f>
        <v>13440</v>
      </c>
      <c r="AA10" s="182">
        <f>IFERROR(Y10/W10,"-")</f>
        <v>48000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0.08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0.04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10</v>
      </c>
      <c r="BP10" s="117">
        <f>IF(Q10=0,"",IF(BO10=0,"",(BO10/Q10)))</f>
        <v>0.4</v>
      </c>
      <c r="BQ10" s="118">
        <v>3</v>
      </c>
      <c r="BR10" s="119">
        <f>IFERROR(BQ10/BO10,"-")</f>
        <v>0.3</v>
      </c>
      <c r="BS10" s="120">
        <v>22000</v>
      </c>
      <c r="BT10" s="121">
        <f>IFERROR(BS10/BO10,"-")</f>
        <v>2200</v>
      </c>
      <c r="BU10" s="122">
        <v>1</v>
      </c>
      <c r="BV10" s="122">
        <v>1</v>
      </c>
      <c r="BW10" s="122">
        <v>1</v>
      </c>
      <c r="BX10" s="123">
        <v>11</v>
      </c>
      <c r="BY10" s="124">
        <f>IF(Q10=0,"",IF(BX10=0,"",(BX10/Q10)))</f>
        <v>0.44</v>
      </c>
      <c r="BZ10" s="125">
        <v>5</v>
      </c>
      <c r="CA10" s="126">
        <f>IFERROR(BZ10/BX10,"-")</f>
        <v>0.45454545454545</v>
      </c>
      <c r="CB10" s="127">
        <v>1784000</v>
      </c>
      <c r="CC10" s="128">
        <f>IFERROR(CB10/BX10,"-")</f>
        <v>162181.81818182</v>
      </c>
      <c r="CD10" s="129">
        <v>1</v>
      </c>
      <c r="CE10" s="129">
        <v>1</v>
      </c>
      <c r="CF10" s="129">
        <v>3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7</v>
      </c>
      <c r="CQ10" s="138">
        <v>336000</v>
      </c>
      <c r="CR10" s="138">
        <v>1690000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2.1035714285714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78</v>
      </c>
      <c r="H11" s="87" t="s">
        <v>79</v>
      </c>
      <c r="I11" s="87" t="s">
        <v>80</v>
      </c>
      <c r="J11" s="87"/>
      <c r="K11" s="176">
        <v>280000</v>
      </c>
      <c r="L11" s="79">
        <v>16</v>
      </c>
      <c r="M11" s="79">
        <v>0</v>
      </c>
      <c r="N11" s="79">
        <v>90</v>
      </c>
      <c r="O11" s="88">
        <v>3</v>
      </c>
      <c r="P11" s="89">
        <v>0</v>
      </c>
      <c r="Q11" s="90">
        <f>O11+P11</f>
        <v>3</v>
      </c>
      <c r="R11" s="80">
        <f>IFERROR(Q11/N11,"-")</f>
        <v>0.033333333333333</v>
      </c>
      <c r="S11" s="79">
        <v>0</v>
      </c>
      <c r="T11" s="79">
        <v>2</v>
      </c>
      <c r="U11" s="80">
        <f>IFERROR(T11/(Q11),"-")</f>
        <v>0.66666666666667</v>
      </c>
      <c r="V11" s="81">
        <f>IFERROR(K11/SUM(Q11:Q18),"-")</f>
        <v>11666.666666667</v>
      </c>
      <c r="W11" s="82">
        <v>1</v>
      </c>
      <c r="X11" s="80">
        <f>IF(Q11=0,"-",W11/Q11)</f>
        <v>0.33333333333333</v>
      </c>
      <c r="Y11" s="181">
        <v>5000</v>
      </c>
      <c r="Z11" s="182">
        <f>IFERROR(Y11/Q11,"-")</f>
        <v>1666.6666666667</v>
      </c>
      <c r="AA11" s="182">
        <f>IFERROR(Y11/W11,"-")</f>
        <v>5000</v>
      </c>
      <c r="AB11" s="176">
        <f>SUM(Y11:Y18)-SUM(K11:K18)</f>
        <v>309000</v>
      </c>
      <c r="AC11" s="83">
        <f>SUM(Y11:Y18)/SUM(K11:K18)</f>
        <v>2.1035714285714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2</v>
      </c>
      <c r="BP11" s="117">
        <f>IF(Q11=0,"",IF(BO11=0,"",(BO11/Q11)))</f>
        <v>0.66666666666667</v>
      </c>
      <c r="BQ11" s="118">
        <v>1</v>
      </c>
      <c r="BR11" s="119">
        <f>IFERROR(BQ11/BO11,"-")</f>
        <v>0.5</v>
      </c>
      <c r="BS11" s="120">
        <v>5000</v>
      </c>
      <c r="BT11" s="121">
        <f>IFERROR(BS11/BO11,"-")</f>
        <v>2500</v>
      </c>
      <c r="BU11" s="122">
        <v>1</v>
      </c>
      <c r="BV11" s="122"/>
      <c r="BW11" s="122"/>
      <c r="BX11" s="123">
        <v>1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5000</v>
      </c>
      <c r="CR11" s="138">
        <v>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17</v>
      </c>
      <c r="M12" s="79">
        <v>15</v>
      </c>
      <c r="N12" s="79">
        <v>6</v>
      </c>
      <c r="O12" s="88">
        <v>4</v>
      </c>
      <c r="P12" s="89">
        <v>0</v>
      </c>
      <c r="Q12" s="90">
        <f>O12+P12</f>
        <v>4</v>
      </c>
      <c r="R12" s="80">
        <f>IFERROR(Q12/N12,"-")</f>
        <v>0.66666666666667</v>
      </c>
      <c r="S12" s="79">
        <v>3</v>
      </c>
      <c r="T12" s="79">
        <v>0</v>
      </c>
      <c r="U12" s="80">
        <f>IFERROR(T12/(Q12),"-")</f>
        <v>0</v>
      </c>
      <c r="V12" s="81"/>
      <c r="W12" s="82">
        <v>2</v>
      </c>
      <c r="X12" s="80">
        <f>IF(Q12=0,"-",W12/Q12)</f>
        <v>0.5</v>
      </c>
      <c r="Y12" s="181">
        <v>562000</v>
      </c>
      <c r="Z12" s="182">
        <f>IFERROR(Y12/Q12,"-")</f>
        <v>140500</v>
      </c>
      <c r="AA12" s="182">
        <f>IFERROR(Y12/W12,"-")</f>
        <v>281000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0.25</v>
      </c>
      <c r="BH12" s="109">
        <v>1</v>
      </c>
      <c r="BI12" s="111">
        <f>IFERROR(BH12/BF12,"-")</f>
        <v>1</v>
      </c>
      <c r="BJ12" s="112">
        <v>191000</v>
      </c>
      <c r="BK12" s="113">
        <f>IFERROR(BJ12/BF12,"-")</f>
        <v>191000</v>
      </c>
      <c r="BL12" s="114"/>
      <c r="BM12" s="114"/>
      <c r="BN12" s="114">
        <v>1</v>
      </c>
      <c r="BO12" s="116">
        <v>1</v>
      </c>
      <c r="BP12" s="117">
        <f>IF(Q12=0,"",IF(BO12=0,"",(BO12/Q12)))</f>
        <v>0.25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>
        <v>2</v>
      </c>
      <c r="CH12" s="131">
        <f>IF(Q12=0,"",IF(CG12=0,"",(CG12/Q12)))</f>
        <v>0.5</v>
      </c>
      <c r="CI12" s="132">
        <v>2</v>
      </c>
      <c r="CJ12" s="133">
        <f>IFERROR(CI12/CG12,"-")</f>
        <v>1</v>
      </c>
      <c r="CK12" s="134">
        <v>387000</v>
      </c>
      <c r="CL12" s="135">
        <f>IFERROR(CK12/CG12,"-")</f>
        <v>193500</v>
      </c>
      <c r="CM12" s="136"/>
      <c r="CN12" s="136"/>
      <c r="CO12" s="136">
        <v>2</v>
      </c>
      <c r="CP12" s="137">
        <v>2</v>
      </c>
      <c r="CQ12" s="138">
        <v>562000</v>
      </c>
      <c r="CR12" s="138">
        <v>366000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78</v>
      </c>
      <c r="H13" s="87" t="s">
        <v>79</v>
      </c>
      <c r="I13" s="87" t="s">
        <v>80</v>
      </c>
      <c r="J13" s="87"/>
      <c r="K13" s="176"/>
      <c r="L13" s="79">
        <v>6</v>
      </c>
      <c r="M13" s="79">
        <v>0</v>
      </c>
      <c r="N13" s="79">
        <v>39</v>
      </c>
      <c r="O13" s="88">
        <v>5</v>
      </c>
      <c r="P13" s="89">
        <v>0</v>
      </c>
      <c r="Q13" s="90">
        <f>O13+P13</f>
        <v>5</v>
      </c>
      <c r="R13" s="80">
        <f>IFERROR(Q13/N13,"-")</f>
        <v>0.12820512820513</v>
      </c>
      <c r="S13" s="79">
        <v>0</v>
      </c>
      <c r="T13" s="79">
        <v>3</v>
      </c>
      <c r="U13" s="80">
        <f>IFERROR(T13/(Q13),"-")</f>
        <v>0.6</v>
      </c>
      <c r="V13" s="81"/>
      <c r="W13" s="82">
        <v>1</v>
      </c>
      <c r="X13" s="80">
        <f>IF(Q13=0,"-",W13/Q13)</f>
        <v>0.2</v>
      </c>
      <c r="Y13" s="181">
        <v>1000</v>
      </c>
      <c r="Z13" s="182">
        <f>IFERROR(Y13/Q13,"-")</f>
        <v>200</v>
      </c>
      <c r="AA13" s="182">
        <f>IFERROR(Y13/W13,"-")</f>
        <v>1000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0.4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0.4</v>
      </c>
      <c r="BQ13" s="118">
        <v>1</v>
      </c>
      <c r="BR13" s="119">
        <f>IFERROR(BQ13/BO13,"-")</f>
        <v>0.5</v>
      </c>
      <c r="BS13" s="120">
        <v>1000</v>
      </c>
      <c r="BT13" s="121">
        <f>IFERROR(BS13/BO13,"-")</f>
        <v>500</v>
      </c>
      <c r="BU13" s="122">
        <v>1</v>
      </c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>
        <v>1</v>
      </c>
      <c r="CH13" s="131">
        <f>IF(Q13=0,"",IF(CG13=0,"",(CG13/Q13)))</f>
        <v>0.2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1</v>
      </c>
      <c r="CQ13" s="138">
        <v>1000</v>
      </c>
      <c r="CR13" s="138">
        <v>1000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83</v>
      </c>
      <c r="F14" s="184" t="s">
        <v>84</v>
      </c>
      <c r="G14" s="184" t="s">
        <v>73</v>
      </c>
      <c r="H14" s="87"/>
      <c r="I14" s="87"/>
      <c r="J14" s="87"/>
      <c r="K14" s="176"/>
      <c r="L14" s="79">
        <v>459</v>
      </c>
      <c r="M14" s="79">
        <v>19</v>
      </c>
      <c r="N14" s="79">
        <v>5</v>
      </c>
      <c r="O14" s="88">
        <v>3</v>
      </c>
      <c r="P14" s="89">
        <v>0</v>
      </c>
      <c r="Q14" s="90">
        <f>O14+P14</f>
        <v>3</v>
      </c>
      <c r="R14" s="80">
        <f>IFERROR(Q14/N14,"-")</f>
        <v>0.6</v>
      </c>
      <c r="S14" s="79">
        <v>0</v>
      </c>
      <c r="T14" s="79">
        <v>1</v>
      </c>
      <c r="U14" s="80">
        <f>IFERROR(T14/(Q14),"-")</f>
        <v>0.33333333333333</v>
      </c>
      <c r="V14" s="81"/>
      <c r="W14" s="82">
        <v>1</v>
      </c>
      <c r="X14" s="80">
        <f>IF(Q14=0,"-",W14/Q14)</f>
        <v>0.33333333333333</v>
      </c>
      <c r="Y14" s="181">
        <v>5000</v>
      </c>
      <c r="Z14" s="182">
        <f>IFERROR(Y14/Q14,"-")</f>
        <v>1666.6666666667</v>
      </c>
      <c r="AA14" s="182">
        <f>IFERROR(Y14/W14,"-")</f>
        <v>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0.33333333333333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0.66666666666667</v>
      </c>
      <c r="BZ14" s="125">
        <v>1</v>
      </c>
      <c r="CA14" s="126">
        <f>IFERROR(BZ14/BX14,"-")</f>
        <v>0.5</v>
      </c>
      <c r="CB14" s="127">
        <v>5000</v>
      </c>
      <c r="CC14" s="128">
        <f>IFERROR(CB14/BX14,"-")</f>
        <v>2500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78</v>
      </c>
      <c r="H15" s="87" t="s">
        <v>79</v>
      </c>
      <c r="I15" s="87" t="s">
        <v>80</v>
      </c>
      <c r="J15" s="87"/>
      <c r="K15" s="176"/>
      <c r="L15" s="79">
        <v>0</v>
      </c>
      <c r="M15" s="79">
        <v>0</v>
      </c>
      <c r="N15" s="79">
        <v>22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87</v>
      </c>
      <c r="F16" s="184" t="s">
        <v>88</v>
      </c>
      <c r="G16" s="184" t="s">
        <v>73</v>
      </c>
      <c r="H16" s="87"/>
      <c r="I16" s="87"/>
      <c r="J16" s="87"/>
      <c r="K16" s="176"/>
      <c r="L16" s="79">
        <v>89</v>
      </c>
      <c r="M16" s="79">
        <v>13</v>
      </c>
      <c r="N16" s="79">
        <v>9</v>
      </c>
      <c r="O16" s="88">
        <v>4</v>
      </c>
      <c r="P16" s="89">
        <v>0</v>
      </c>
      <c r="Q16" s="90">
        <f>O16+P16</f>
        <v>4</v>
      </c>
      <c r="R16" s="80">
        <f>IFERROR(Q16/N16,"-")</f>
        <v>0.44444444444444</v>
      </c>
      <c r="S16" s="79">
        <v>1</v>
      </c>
      <c r="T16" s="79">
        <v>0</v>
      </c>
      <c r="U16" s="80">
        <f>IFERROR(T16/(Q16),"-")</f>
        <v>0</v>
      </c>
      <c r="V16" s="81"/>
      <c r="W16" s="82">
        <v>2</v>
      </c>
      <c r="X16" s="80">
        <f>IF(Q16=0,"-",W16/Q16)</f>
        <v>0.5</v>
      </c>
      <c r="Y16" s="181">
        <v>12000</v>
      </c>
      <c r="Z16" s="182">
        <f>IFERROR(Y16/Q16,"-")</f>
        <v>3000</v>
      </c>
      <c r="AA16" s="182">
        <f>IFERROR(Y16/W16,"-")</f>
        <v>6000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0.5</v>
      </c>
      <c r="BH16" s="109">
        <v>1</v>
      </c>
      <c r="BI16" s="111">
        <f>IFERROR(BH16/BF16,"-")</f>
        <v>0.5</v>
      </c>
      <c r="BJ16" s="112">
        <v>11000</v>
      </c>
      <c r="BK16" s="113">
        <f>IFERROR(BJ16/BF16,"-")</f>
        <v>5500</v>
      </c>
      <c r="BL16" s="114"/>
      <c r="BM16" s="114"/>
      <c r="BN16" s="114">
        <v>1</v>
      </c>
      <c r="BO16" s="116">
        <v>1</v>
      </c>
      <c r="BP16" s="117">
        <f>IF(Q16=0,"",IF(BO16=0,"",(BO16/Q16)))</f>
        <v>0.25</v>
      </c>
      <c r="BQ16" s="118">
        <v>1</v>
      </c>
      <c r="BR16" s="119">
        <f>IFERROR(BQ16/BO16,"-")</f>
        <v>1</v>
      </c>
      <c r="BS16" s="120">
        <v>1000</v>
      </c>
      <c r="BT16" s="121">
        <f>IFERROR(BS16/BO16,"-")</f>
        <v>1000</v>
      </c>
      <c r="BU16" s="122">
        <v>1</v>
      </c>
      <c r="BV16" s="122"/>
      <c r="BW16" s="122"/>
      <c r="BX16" s="123">
        <v>1</v>
      </c>
      <c r="BY16" s="124">
        <f>IF(Q16=0,"",IF(BX16=0,"",(BX16/Q16)))</f>
        <v>0.25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12000</v>
      </c>
      <c r="CR16" s="138">
        <v>11000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90</v>
      </c>
      <c r="C17" s="184" t="s">
        <v>58</v>
      </c>
      <c r="D17" s="184"/>
      <c r="E17" s="184" t="s">
        <v>91</v>
      </c>
      <c r="F17" s="184" t="s">
        <v>92</v>
      </c>
      <c r="G17" s="184" t="s">
        <v>78</v>
      </c>
      <c r="H17" s="87" t="s">
        <v>79</v>
      </c>
      <c r="I17" s="87" t="s">
        <v>80</v>
      </c>
      <c r="J17" s="87"/>
      <c r="K17" s="176"/>
      <c r="L17" s="79">
        <v>22</v>
      </c>
      <c r="M17" s="79">
        <v>0</v>
      </c>
      <c r="N17" s="79">
        <v>46</v>
      </c>
      <c r="O17" s="88">
        <v>2</v>
      </c>
      <c r="P17" s="89">
        <v>0</v>
      </c>
      <c r="Q17" s="90">
        <f>O17+P17</f>
        <v>2</v>
      </c>
      <c r="R17" s="80">
        <f>IFERROR(Q17/N17,"-")</f>
        <v>0.043478260869565</v>
      </c>
      <c r="S17" s="79">
        <v>0</v>
      </c>
      <c r="T17" s="79">
        <v>1</v>
      </c>
      <c r="U17" s="80">
        <f>IFERROR(T17/(Q17),"-")</f>
        <v>0.5</v>
      </c>
      <c r="V17" s="81"/>
      <c r="W17" s="82">
        <v>1</v>
      </c>
      <c r="X17" s="80">
        <f>IF(Q17=0,"-",W17/Q17)</f>
        <v>0.5</v>
      </c>
      <c r="Y17" s="181">
        <v>1000</v>
      </c>
      <c r="Z17" s="182">
        <f>IFERROR(Y17/Q17,"-")</f>
        <v>500</v>
      </c>
      <c r="AA17" s="182">
        <f>IFERROR(Y17/W17,"-")</f>
        <v>1000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1</v>
      </c>
      <c r="BY17" s="124">
        <f>IF(Q17=0,"",IF(BX17=0,"",(BX17/Q17)))</f>
        <v>0.5</v>
      </c>
      <c r="BZ17" s="125">
        <v>1</v>
      </c>
      <c r="CA17" s="126">
        <f>IFERROR(BZ17/BX17,"-")</f>
        <v>1</v>
      </c>
      <c r="CB17" s="127">
        <v>1000</v>
      </c>
      <c r="CC17" s="128">
        <f>IFERROR(CB17/BX17,"-")</f>
        <v>1000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1000</v>
      </c>
      <c r="CR17" s="138">
        <v>1000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93</v>
      </c>
      <c r="C18" s="184" t="s">
        <v>58</v>
      </c>
      <c r="D18" s="184"/>
      <c r="E18" s="184" t="s">
        <v>91</v>
      </c>
      <c r="F18" s="184" t="s">
        <v>92</v>
      </c>
      <c r="G18" s="184" t="s">
        <v>73</v>
      </c>
      <c r="H18" s="87"/>
      <c r="I18" s="87"/>
      <c r="J18" s="87"/>
      <c r="K18" s="176"/>
      <c r="L18" s="79">
        <v>23</v>
      </c>
      <c r="M18" s="79">
        <v>12</v>
      </c>
      <c r="N18" s="79">
        <v>16</v>
      </c>
      <c r="O18" s="88">
        <v>3</v>
      </c>
      <c r="P18" s="89">
        <v>0</v>
      </c>
      <c r="Q18" s="90">
        <f>O18+P18</f>
        <v>3</v>
      </c>
      <c r="R18" s="80">
        <f>IFERROR(Q18/N18,"-")</f>
        <v>0.1875</v>
      </c>
      <c r="S18" s="79">
        <v>0</v>
      </c>
      <c r="T18" s="79">
        <v>1</v>
      </c>
      <c r="U18" s="80">
        <f>IFERROR(T18/(Q18),"-")</f>
        <v>0.33333333333333</v>
      </c>
      <c r="V18" s="81"/>
      <c r="W18" s="82">
        <v>1</v>
      </c>
      <c r="X18" s="80">
        <f>IF(Q18=0,"-",W18/Q18)</f>
        <v>0.33333333333333</v>
      </c>
      <c r="Y18" s="181">
        <v>3000</v>
      </c>
      <c r="Z18" s="182">
        <f>IFERROR(Y18/Q18,"-")</f>
        <v>1000</v>
      </c>
      <c r="AA18" s="182">
        <f>IFERROR(Y18/W18,"-")</f>
        <v>3000</v>
      </c>
      <c r="AB18" s="176"/>
      <c r="AC18" s="83"/>
      <c r="AD18" s="77"/>
      <c r="AE18" s="91">
        <v>2</v>
      </c>
      <c r="AF18" s="92">
        <f>IF(Q18=0,"",IF(AE18=0,"",(AE18/Q18)))</f>
        <v>0.66666666666667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1</v>
      </c>
      <c r="BY18" s="124">
        <f>IF(Q18=0,"",IF(BX18=0,"",(BX18/Q18)))</f>
        <v>0.33333333333333</v>
      </c>
      <c r="BZ18" s="125">
        <v>1</v>
      </c>
      <c r="CA18" s="126">
        <f>IFERROR(BZ18/BX18,"-")</f>
        <v>1</v>
      </c>
      <c r="CB18" s="127">
        <v>3000</v>
      </c>
      <c r="CC18" s="128">
        <f>IFERROR(CB18/BX18,"-")</f>
        <v>3000</v>
      </c>
      <c r="CD18" s="129">
        <v>1</v>
      </c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1.4769230769231</v>
      </c>
      <c r="B19" s="184" t="s">
        <v>94</v>
      </c>
      <c r="C19" s="184" t="s">
        <v>58</v>
      </c>
      <c r="D19" s="184"/>
      <c r="E19" s="184" t="s">
        <v>95</v>
      </c>
      <c r="F19" s="184" t="s">
        <v>96</v>
      </c>
      <c r="G19" s="184" t="s">
        <v>78</v>
      </c>
      <c r="H19" s="87" t="s">
        <v>97</v>
      </c>
      <c r="I19" s="87" t="s">
        <v>98</v>
      </c>
      <c r="J19" s="87" t="s">
        <v>99</v>
      </c>
      <c r="K19" s="176">
        <v>260000</v>
      </c>
      <c r="L19" s="79">
        <v>6</v>
      </c>
      <c r="M19" s="79">
        <v>0</v>
      </c>
      <c r="N19" s="79">
        <v>30</v>
      </c>
      <c r="O19" s="88">
        <v>1</v>
      </c>
      <c r="P19" s="89">
        <v>0</v>
      </c>
      <c r="Q19" s="90">
        <f>O19+P19</f>
        <v>1</v>
      </c>
      <c r="R19" s="80">
        <f>IFERROR(Q19/N19,"-")</f>
        <v>0.033333333333333</v>
      </c>
      <c r="S19" s="79">
        <v>0</v>
      </c>
      <c r="T19" s="79">
        <v>0</v>
      </c>
      <c r="U19" s="80">
        <f>IFERROR(T19/(Q19),"-")</f>
        <v>0</v>
      </c>
      <c r="V19" s="81">
        <f>IFERROR(K19/SUM(Q19:Q24),"-")</f>
        <v>21666.666666667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SUM(Y19:Y24)-SUM(K19:K24)</f>
        <v>124000</v>
      </c>
      <c r="AC19" s="83">
        <f>SUM(Y19:Y24)/SUM(K19:K24)</f>
        <v>1.4769230769231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1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100</v>
      </c>
      <c r="C20" s="184" t="s">
        <v>58</v>
      </c>
      <c r="D20" s="184"/>
      <c r="E20" s="184" t="s">
        <v>95</v>
      </c>
      <c r="F20" s="184" t="s">
        <v>96</v>
      </c>
      <c r="G20" s="184" t="s">
        <v>73</v>
      </c>
      <c r="H20" s="87"/>
      <c r="I20" s="87"/>
      <c r="J20" s="87"/>
      <c r="K20" s="176"/>
      <c r="L20" s="79">
        <v>23</v>
      </c>
      <c r="M20" s="79">
        <v>14</v>
      </c>
      <c r="N20" s="79">
        <v>8</v>
      </c>
      <c r="O20" s="88">
        <v>4</v>
      </c>
      <c r="P20" s="89">
        <v>0</v>
      </c>
      <c r="Q20" s="90">
        <f>O20+P20</f>
        <v>4</v>
      </c>
      <c r="R20" s="80">
        <f>IFERROR(Q20/N20,"-")</f>
        <v>0.5</v>
      </c>
      <c r="S20" s="79">
        <v>2</v>
      </c>
      <c r="T20" s="79">
        <v>1</v>
      </c>
      <c r="U20" s="80">
        <f>IFERROR(T20/(Q20),"-")</f>
        <v>0.25</v>
      </c>
      <c r="V20" s="81"/>
      <c r="W20" s="82">
        <v>1</v>
      </c>
      <c r="X20" s="80">
        <f>IF(Q20=0,"-",W20/Q20)</f>
        <v>0.25</v>
      </c>
      <c r="Y20" s="181">
        <v>384000</v>
      </c>
      <c r="Z20" s="182">
        <f>IFERROR(Y20/Q20,"-")</f>
        <v>96000</v>
      </c>
      <c r="AA20" s="182">
        <f>IFERROR(Y20/W20,"-")</f>
        <v>384000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0.25</v>
      </c>
      <c r="BH20" s="109">
        <v>1</v>
      </c>
      <c r="BI20" s="111">
        <f>IFERROR(BH20/BF20,"-")</f>
        <v>1</v>
      </c>
      <c r="BJ20" s="112">
        <v>1605000</v>
      </c>
      <c r="BK20" s="113">
        <f>IFERROR(BJ20/BF20,"-")</f>
        <v>1605000</v>
      </c>
      <c r="BL20" s="114"/>
      <c r="BM20" s="114"/>
      <c r="BN20" s="114">
        <v>1</v>
      </c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2</v>
      </c>
      <c r="BY20" s="124">
        <f>IF(Q20=0,"",IF(BX20=0,"",(BX20/Q20)))</f>
        <v>0.5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>
        <v>1</v>
      </c>
      <c r="CH20" s="131">
        <f>IF(Q20=0,"",IF(CG20=0,"",(CG20/Q20)))</f>
        <v>0.25</v>
      </c>
      <c r="CI20" s="132">
        <v>1</v>
      </c>
      <c r="CJ20" s="133">
        <f>IFERROR(CI20/CG20,"-")</f>
        <v>1</v>
      </c>
      <c r="CK20" s="134">
        <v>339000</v>
      </c>
      <c r="CL20" s="135">
        <f>IFERROR(CK20/CG20,"-")</f>
        <v>339000</v>
      </c>
      <c r="CM20" s="136"/>
      <c r="CN20" s="136"/>
      <c r="CO20" s="136">
        <v>1</v>
      </c>
      <c r="CP20" s="137">
        <v>1</v>
      </c>
      <c r="CQ20" s="138">
        <v>384000</v>
      </c>
      <c r="CR20" s="138">
        <v>1605000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/>
      <c r="B21" s="184" t="s">
        <v>101</v>
      </c>
      <c r="C21" s="184" t="s">
        <v>58</v>
      </c>
      <c r="D21" s="184"/>
      <c r="E21" s="184" t="s">
        <v>102</v>
      </c>
      <c r="F21" s="184" t="s">
        <v>103</v>
      </c>
      <c r="G21" s="184" t="s">
        <v>78</v>
      </c>
      <c r="H21" s="87"/>
      <c r="I21" s="87" t="s">
        <v>98</v>
      </c>
      <c r="J21" s="87" t="s">
        <v>104</v>
      </c>
      <c r="K21" s="176"/>
      <c r="L21" s="79">
        <v>7</v>
      </c>
      <c r="M21" s="79">
        <v>0</v>
      </c>
      <c r="N21" s="79">
        <v>19</v>
      </c>
      <c r="O21" s="88">
        <v>2</v>
      </c>
      <c r="P21" s="89">
        <v>0</v>
      </c>
      <c r="Q21" s="90">
        <f>O21+P21</f>
        <v>2</v>
      </c>
      <c r="R21" s="80">
        <f>IFERROR(Q21/N21,"-")</f>
        <v>0.10526315789474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105</v>
      </c>
      <c r="C22" s="184" t="s">
        <v>58</v>
      </c>
      <c r="D22" s="184"/>
      <c r="E22" s="184" t="s">
        <v>102</v>
      </c>
      <c r="F22" s="184" t="s">
        <v>103</v>
      </c>
      <c r="G22" s="184" t="s">
        <v>73</v>
      </c>
      <c r="H22" s="87"/>
      <c r="I22" s="87"/>
      <c r="J22" s="87"/>
      <c r="K22" s="176"/>
      <c r="L22" s="79">
        <v>10</v>
      </c>
      <c r="M22" s="79">
        <v>9</v>
      </c>
      <c r="N22" s="79">
        <v>5</v>
      </c>
      <c r="O22" s="88">
        <v>2</v>
      </c>
      <c r="P22" s="89">
        <v>0</v>
      </c>
      <c r="Q22" s="90">
        <f>O22+P22</f>
        <v>2</v>
      </c>
      <c r="R22" s="80">
        <f>IFERROR(Q22/N22,"-")</f>
        <v>0.4</v>
      </c>
      <c r="S22" s="79">
        <v>0</v>
      </c>
      <c r="T22" s="79">
        <v>2</v>
      </c>
      <c r="U22" s="80">
        <f>IFERROR(T22/(Q22),"-")</f>
        <v>1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>
        <v>1</v>
      </c>
      <c r="CH22" s="131">
        <f>IF(Q22=0,"",IF(CG22=0,"",(CG22/Q22)))</f>
        <v>0.5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107</v>
      </c>
      <c r="F23" s="184" t="s">
        <v>108</v>
      </c>
      <c r="G23" s="184" t="s">
        <v>78</v>
      </c>
      <c r="H23" s="87"/>
      <c r="I23" s="87" t="s">
        <v>98</v>
      </c>
      <c r="J23" s="87" t="s">
        <v>109</v>
      </c>
      <c r="K23" s="176"/>
      <c r="L23" s="79">
        <v>11</v>
      </c>
      <c r="M23" s="79">
        <v>0</v>
      </c>
      <c r="N23" s="79">
        <v>42</v>
      </c>
      <c r="O23" s="88">
        <v>2</v>
      </c>
      <c r="P23" s="89">
        <v>0</v>
      </c>
      <c r="Q23" s="90">
        <f>O23+P23</f>
        <v>2</v>
      </c>
      <c r="R23" s="80">
        <f>IFERROR(Q23/N23,"-")</f>
        <v>0.047619047619048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110</v>
      </c>
      <c r="C24" s="184" t="s">
        <v>58</v>
      </c>
      <c r="D24" s="184"/>
      <c r="E24" s="184" t="s">
        <v>107</v>
      </c>
      <c r="F24" s="184" t="s">
        <v>108</v>
      </c>
      <c r="G24" s="184" t="s">
        <v>73</v>
      </c>
      <c r="H24" s="87"/>
      <c r="I24" s="87"/>
      <c r="J24" s="87"/>
      <c r="K24" s="176"/>
      <c r="L24" s="79">
        <v>20</v>
      </c>
      <c r="M24" s="79">
        <v>17</v>
      </c>
      <c r="N24" s="79">
        <v>10</v>
      </c>
      <c r="O24" s="88">
        <v>1</v>
      </c>
      <c r="P24" s="89">
        <v>0</v>
      </c>
      <c r="Q24" s="90">
        <f>O24+P24</f>
        <v>1</v>
      </c>
      <c r="R24" s="80">
        <f>IFERROR(Q24/N24,"-")</f>
        <v>0.1</v>
      </c>
      <c r="S24" s="79">
        <v>0</v>
      </c>
      <c r="T24" s="79">
        <v>0</v>
      </c>
      <c r="U24" s="80">
        <f>IFERROR(T24/(Q24),"-")</f>
        <v>0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1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4.0916666666667</v>
      </c>
      <c r="B25" s="184" t="s">
        <v>111</v>
      </c>
      <c r="C25" s="184" t="s">
        <v>58</v>
      </c>
      <c r="D25" s="184"/>
      <c r="E25" s="184" t="s">
        <v>112</v>
      </c>
      <c r="F25" s="184" t="s">
        <v>113</v>
      </c>
      <c r="G25" s="184" t="s">
        <v>114</v>
      </c>
      <c r="H25" s="87" t="s">
        <v>62</v>
      </c>
      <c r="I25" s="87" t="s">
        <v>115</v>
      </c>
      <c r="J25" s="185" t="s">
        <v>116</v>
      </c>
      <c r="K25" s="176">
        <v>120000</v>
      </c>
      <c r="L25" s="79">
        <v>21</v>
      </c>
      <c r="M25" s="79">
        <v>0</v>
      </c>
      <c r="N25" s="79">
        <v>107</v>
      </c>
      <c r="O25" s="88">
        <v>7</v>
      </c>
      <c r="P25" s="89">
        <v>0</v>
      </c>
      <c r="Q25" s="90">
        <f>O25+P25</f>
        <v>7</v>
      </c>
      <c r="R25" s="80">
        <f>IFERROR(Q25/N25,"-")</f>
        <v>0.065420560747664</v>
      </c>
      <c r="S25" s="79">
        <v>2</v>
      </c>
      <c r="T25" s="79">
        <v>1</v>
      </c>
      <c r="U25" s="80">
        <f>IFERROR(T25/(Q25),"-")</f>
        <v>0.14285714285714</v>
      </c>
      <c r="V25" s="81">
        <f>IFERROR(K25/SUM(Q25:Q26),"-")</f>
        <v>6666.6666666667</v>
      </c>
      <c r="W25" s="82">
        <v>1</v>
      </c>
      <c r="X25" s="80">
        <f>IF(Q25=0,"-",W25/Q25)</f>
        <v>0.14285714285714</v>
      </c>
      <c r="Y25" s="181">
        <v>10000</v>
      </c>
      <c r="Z25" s="182">
        <f>IFERROR(Y25/Q25,"-")</f>
        <v>1428.5714285714</v>
      </c>
      <c r="AA25" s="182">
        <f>IFERROR(Y25/W25,"-")</f>
        <v>10000</v>
      </c>
      <c r="AB25" s="176">
        <f>SUM(Y25:Y26)-SUM(K25:K26)</f>
        <v>371000</v>
      </c>
      <c r="AC25" s="83">
        <f>SUM(Y25:Y26)/SUM(K25:K26)</f>
        <v>4.0916666666667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0.14285714285714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0.14285714285714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0.14285714285714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0.28571428571429</v>
      </c>
      <c r="BZ25" s="125">
        <v>1</v>
      </c>
      <c r="CA25" s="126">
        <f>IFERROR(BZ25/BX25,"-")</f>
        <v>0.5</v>
      </c>
      <c r="CB25" s="127">
        <v>10000</v>
      </c>
      <c r="CC25" s="128">
        <f>IFERROR(CB25/BX25,"-")</f>
        <v>5000</v>
      </c>
      <c r="CD25" s="129"/>
      <c r="CE25" s="129">
        <v>1</v>
      </c>
      <c r="CF25" s="129"/>
      <c r="CG25" s="130">
        <v>2</v>
      </c>
      <c r="CH25" s="131">
        <f>IF(Q25=0,"",IF(CG25=0,"",(CG25/Q25)))</f>
        <v>0.28571428571429</v>
      </c>
      <c r="CI25" s="132">
        <v>1</v>
      </c>
      <c r="CJ25" s="133">
        <f>IFERROR(CI25/CG25,"-")</f>
        <v>0.5</v>
      </c>
      <c r="CK25" s="134">
        <v>508000</v>
      </c>
      <c r="CL25" s="135">
        <f>IFERROR(CK25/CG25,"-")</f>
        <v>254000</v>
      </c>
      <c r="CM25" s="136"/>
      <c r="CN25" s="136"/>
      <c r="CO25" s="136">
        <v>1</v>
      </c>
      <c r="CP25" s="137">
        <v>1</v>
      </c>
      <c r="CQ25" s="138">
        <v>10000</v>
      </c>
      <c r="CR25" s="138">
        <v>508000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/>
      <c r="B26" s="184" t="s">
        <v>117</v>
      </c>
      <c r="C26" s="184" t="s">
        <v>58</v>
      </c>
      <c r="D26" s="184"/>
      <c r="E26" s="184" t="s">
        <v>112</v>
      </c>
      <c r="F26" s="184" t="s">
        <v>113</v>
      </c>
      <c r="G26" s="184" t="s">
        <v>73</v>
      </c>
      <c r="H26" s="87"/>
      <c r="I26" s="87"/>
      <c r="J26" s="87"/>
      <c r="K26" s="176"/>
      <c r="L26" s="79">
        <v>78</v>
      </c>
      <c r="M26" s="79">
        <v>27</v>
      </c>
      <c r="N26" s="79">
        <v>21</v>
      </c>
      <c r="O26" s="88">
        <v>11</v>
      </c>
      <c r="P26" s="89">
        <v>0</v>
      </c>
      <c r="Q26" s="90">
        <f>O26+P26</f>
        <v>11</v>
      </c>
      <c r="R26" s="80">
        <f>IFERROR(Q26/N26,"-")</f>
        <v>0.52380952380952</v>
      </c>
      <c r="S26" s="79">
        <v>2</v>
      </c>
      <c r="T26" s="79">
        <v>2</v>
      </c>
      <c r="U26" s="80">
        <f>IFERROR(T26/(Q26),"-")</f>
        <v>0.18181818181818</v>
      </c>
      <c r="V26" s="81"/>
      <c r="W26" s="82">
        <v>4</v>
      </c>
      <c r="X26" s="80">
        <f>IF(Q26=0,"-",W26/Q26)</f>
        <v>0.36363636363636</v>
      </c>
      <c r="Y26" s="181">
        <v>481000</v>
      </c>
      <c r="Z26" s="182">
        <f>IFERROR(Y26/Q26,"-")</f>
        <v>43727.272727273</v>
      </c>
      <c r="AA26" s="182">
        <f>IFERROR(Y26/W26,"-")</f>
        <v>120250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0.090909090909091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0.090909090909091</v>
      </c>
      <c r="BH26" s="109">
        <v>1</v>
      </c>
      <c r="BI26" s="111">
        <f>IFERROR(BH26/BF26,"-")</f>
        <v>1</v>
      </c>
      <c r="BJ26" s="112">
        <v>3000</v>
      </c>
      <c r="BK26" s="113">
        <f>IFERROR(BJ26/BF26,"-")</f>
        <v>3000</v>
      </c>
      <c r="BL26" s="114"/>
      <c r="BM26" s="114"/>
      <c r="BN26" s="114">
        <v>1</v>
      </c>
      <c r="BO26" s="116">
        <v>5</v>
      </c>
      <c r="BP26" s="117">
        <f>IF(Q26=0,"",IF(BO26=0,"",(BO26/Q26)))</f>
        <v>0.45454545454545</v>
      </c>
      <c r="BQ26" s="118">
        <v>3</v>
      </c>
      <c r="BR26" s="119">
        <f>IFERROR(BQ26/BO26,"-")</f>
        <v>0.6</v>
      </c>
      <c r="BS26" s="120">
        <v>478000</v>
      </c>
      <c r="BT26" s="121">
        <f>IFERROR(BS26/BO26,"-")</f>
        <v>95600</v>
      </c>
      <c r="BU26" s="122"/>
      <c r="BV26" s="122"/>
      <c r="BW26" s="122">
        <v>3</v>
      </c>
      <c r="BX26" s="123">
        <v>3</v>
      </c>
      <c r="BY26" s="124">
        <f>IF(Q26=0,"",IF(BX26=0,"",(BX26/Q26)))</f>
        <v>0.27272727272727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0.090909090909091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4</v>
      </c>
      <c r="CQ26" s="138">
        <v>481000</v>
      </c>
      <c r="CR26" s="138">
        <v>285000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7.76</v>
      </c>
      <c r="B27" s="184" t="s">
        <v>118</v>
      </c>
      <c r="C27" s="184" t="s">
        <v>58</v>
      </c>
      <c r="D27" s="184"/>
      <c r="E27" s="184" t="s">
        <v>112</v>
      </c>
      <c r="F27" s="184" t="s">
        <v>113</v>
      </c>
      <c r="G27" s="184" t="s">
        <v>114</v>
      </c>
      <c r="H27" s="87" t="s">
        <v>66</v>
      </c>
      <c r="I27" s="87" t="s">
        <v>115</v>
      </c>
      <c r="J27" s="185" t="s">
        <v>116</v>
      </c>
      <c r="K27" s="176">
        <v>150000</v>
      </c>
      <c r="L27" s="79">
        <v>21</v>
      </c>
      <c r="M27" s="79">
        <v>0</v>
      </c>
      <c r="N27" s="79">
        <v>64</v>
      </c>
      <c r="O27" s="88">
        <v>10</v>
      </c>
      <c r="P27" s="89">
        <v>0</v>
      </c>
      <c r="Q27" s="90">
        <f>O27+P27</f>
        <v>10</v>
      </c>
      <c r="R27" s="80">
        <f>IFERROR(Q27/N27,"-")</f>
        <v>0.15625</v>
      </c>
      <c r="S27" s="79">
        <v>0</v>
      </c>
      <c r="T27" s="79">
        <v>7</v>
      </c>
      <c r="U27" s="80">
        <f>IFERROR(T27/(Q27),"-")</f>
        <v>0.7</v>
      </c>
      <c r="V27" s="81">
        <f>IFERROR(K27/SUM(Q27:Q28),"-")</f>
        <v>10714.285714286</v>
      </c>
      <c r="W27" s="82">
        <v>4</v>
      </c>
      <c r="X27" s="80">
        <f>IF(Q27=0,"-",W27/Q27)</f>
        <v>0.4</v>
      </c>
      <c r="Y27" s="181">
        <v>41000</v>
      </c>
      <c r="Z27" s="182">
        <f>IFERROR(Y27/Q27,"-")</f>
        <v>4100</v>
      </c>
      <c r="AA27" s="182">
        <f>IFERROR(Y27/W27,"-")</f>
        <v>10250</v>
      </c>
      <c r="AB27" s="176">
        <f>SUM(Y27:Y28)-SUM(K27:K28)</f>
        <v>1014000</v>
      </c>
      <c r="AC27" s="83">
        <f>SUM(Y27:Y28)/SUM(K27:K28)</f>
        <v>7.76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0.2</v>
      </c>
      <c r="BH27" s="109">
        <v>1</v>
      </c>
      <c r="BI27" s="111">
        <f>IFERROR(BH27/BF27,"-")</f>
        <v>0.5</v>
      </c>
      <c r="BJ27" s="112">
        <v>18000</v>
      </c>
      <c r="BK27" s="113">
        <f>IFERROR(BJ27/BF27,"-")</f>
        <v>9000</v>
      </c>
      <c r="BL27" s="114"/>
      <c r="BM27" s="114"/>
      <c r="BN27" s="114">
        <v>1</v>
      </c>
      <c r="BO27" s="116">
        <v>4</v>
      </c>
      <c r="BP27" s="117">
        <f>IF(Q27=0,"",IF(BO27=0,"",(BO27/Q27)))</f>
        <v>0.4</v>
      </c>
      <c r="BQ27" s="118">
        <v>2</v>
      </c>
      <c r="BR27" s="119">
        <f>IFERROR(BQ27/BO27,"-")</f>
        <v>0.5</v>
      </c>
      <c r="BS27" s="120">
        <v>13000</v>
      </c>
      <c r="BT27" s="121">
        <f>IFERROR(BS27/BO27,"-")</f>
        <v>3250</v>
      </c>
      <c r="BU27" s="122">
        <v>1</v>
      </c>
      <c r="BV27" s="122">
        <v>1</v>
      </c>
      <c r="BW27" s="122"/>
      <c r="BX27" s="123">
        <v>2</v>
      </c>
      <c r="BY27" s="124">
        <f>IF(Q27=0,"",IF(BX27=0,"",(BX27/Q27)))</f>
        <v>0.2</v>
      </c>
      <c r="BZ27" s="125">
        <v>1</v>
      </c>
      <c r="CA27" s="126">
        <f>IFERROR(BZ27/BX27,"-")</f>
        <v>0.5</v>
      </c>
      <c r="CB27" s="127">
        <v>10000</v>
      </c>
      <c r="CC27" s="128">
        <f>IFERROR(CB27/BX27,"-")</f>
        <v>5000</v>
      </c>
      <c r="CD27" s="129"/>
      <c r="CE27" s="129">
        <v>1</v>
      </c>
      <c r="CF27" s="129"/>
      <c r="CG27" s="130">
        <v>2</v>
      </c>
      <c r="CH27" s="131">
        <f>IF(Q27=0,"",IF(CG27=0,"",(CG27/Q27)))</f>
        <v>0.2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4</v>
      </c>
      <c r="CQ27" s="138">
        <v>41000</v>
      </c>
      <c r="CR27" s="138">
        <v>18000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119</v>
      </c>
      <c r="C28" s="184" t="s">
        <v>58</v>
      </c>
      <c r="D28" s="184"/>
      <c r="E28" s="184" t="s">
        <v>112</v>
      </c>
      <c r="F28" s="184" t="s">
        <v>113</v>
      </c>
      <c r="G28" s="184" t="s">
        <v>73</v>
      </c>
      <c r="H28" s="87"/>
      <c r="I28" s="87"/>
      <c r="J28" s="87"/>
      <c r="K28" s="176"/>
      <c r="L28" s="79">
        <v>29</v>
      </c>
      <c r="M28" s="79">
        <v>17</v>
      </c>
      <c r="N28" s="79">
        <v>9</v>
      </c>
      <c r="O28" s="88">
        <v>4</v>
      </c>
      <c r="P28" s="89">
        <v>0</v>
      </c>
      <c r="Q28" s="90">
        <f>O28+P28</f>
        <v>4</v>
      </c>
      <c r="R28" s="80">
        <f>IFERROR(Q28/N28,"-")</f>
        <v>0.44444444444444</v>
      </c>
      <c r="S28" s="79">
        <v>2</v>
      </c>
      <c r="T28" s="79">
        <v>2</v>
      </c>
      <c r="U28" s="80">
        <f>IFERROR(T28/(Q28),"-")</f>
        <v>0.5</v>
      </c>
      <c r="V28" s="81"/>
      <c r="W28" s="82">
        <v>3</v>
      </c>
      <c r="X28" s="80">
        <f>IF(Q28=0,"-",W28/Q28)</f>
        <v>0.75</v>
      </c>
      <c r="Y28" s="181">
        <v>1123000</v>
      </c>
      <c r="Z28" s="182">
        <f>IFERROR(Y28/Q28,"-")</f>
        <v>280750</v>
      </c>
      <c r="AA28" s="182">
        <f>IFERROR(Y28/W28,"-")</f>
        <v>374333.33333333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0.25</v>
      </c>
      <c r="BQ28" s="118">
        <v>1</v>
      </c>
      <c r="BR28" s="119">
        <f>IFERROR(BQ28/BO28,"-")</f>
        <v>1</v>
      </c>
      <c r="BS28" s="120">
        <v>5000</v>
      </c>
      <c r="BT28" s="121">
        <f>IFERROR(BS28/BO28,"-")</f>
        <v>5000</v>
      </c>
      <c r="BU28" s="122">
        <v>1</v>
      </c>
      <c r="BV28" s="122"/>
      <c r="BW28" s="122"/>
      <c r="BX28" s="123">
        <v>1</v>
      </c>
      <c r="BY28" s="124">
        <f>IF(Q28=0,"",IF(BX28=0,"",(BX28/Q28)))</f>
        <v>0.25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>
        <v>2</v>
      </c>
      <c r="CH28" s="131">
        <f>IF(Q28=0,"",IF(CG28=0,"",(CG28/Q28)))</f>
        <v>0.5</v>
      </c>
      <c r="CI28" s="132">
        <v>2</v>
      </c>
      <c r="CJ28" s="133">
        <f>IFERROR(CI28/CG28,"-")</f>
        <v>1</v>
      </c>
      <c r="CK28" s="134">
        <v>1118000</v>
      </c>
      <c r="CL28" s="135">
        <f>IFERROR(CK28/CG28,"-")</f>
        <v>559000</v>
      </c>
      <c r="CM28" s="136"/>
      <c r="CN28" s="136"/>
      <c r="CO28" s="136">
        <v>2</v>
      </c>
      <c r="CP28" s="137">
        <v>3</v>
      </c>
      <c r="CQ28" s="138">
        <v>1123000</v>
      </c>
      <c r="CR28" s="138">
        <v>1094000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0.1875</v>
      </c>
      <c r="B29" s="184" t="s">
        <v>120</v>
      </c>
      <c r="C29" s="184" t="s">
        <v>58</v>
      </c>
      <c r="D29" s="184"/>
      <c r="E29" s="184" t="s">
        <v>112</v>
      </c>
      <c r="F29" s="184" t="s">
        <v>113</v>
      </c>
      <c r="G29" s="184" t="s">
        <v>78</v>
      </c>
      <c r="H29" s="87" t="s">
        <v>121</v>
      </c>
      <c r="I29" s="87" t="s">
        <v>115</v>
      </c>
      <c r="J29" s="185" t="s">
        <v>116</v>
      </c>
      <c r="K29" s="176">
        <v>80000</v>
      </c>
      <c r="L29" s="79">
        <v>10</v>
      </c>
      <c r="M29" s="79">
        <v>0</v>
      </c>
      <c r="N29" s="79">
        <v>31</v>
      </c>
      <c r="O29" s="88">
        <v>3</v>
      </c>
      <c r="P29" s="89">
        <v>0</v>
      </c>
      <c r="Q29" s="90">
        <f>O29+P29</f>
        <v>3</v>
      </c>
      <c r="R29" s="80">
        <f>IFERROR(Q29/N29,"-")</f>
        <v>0.096774193548387</v>
      </c>
      <c r="S29" s="79">
        <v>0</v>
      </c>
      <c r="T29" s="79">
        <v>2</v>
      </c>
      <c r="U29" s="80">
        <f>IFERROR(T29/(Q29),"-")</f>
        <v>0.66666666666667</v>
      </c>
      <c r="V29" s="81">
        <f>IFERROR(K29/SUM(Q29:Q30),"-")</f>
        <v>20000</v>
      </c>
      <c r="W29" s="82">
        <v>1</v>
      </c>
      <c r="X29" s="80">
        <f>IF(Q29=0,"-",W29/Q29)</f>
        <v>0.33333333333333</v>
      </c>
      <c r="Y29" s="181">
        <v>15000</v>
      </c>
      <c r="Z29" s="182">
        <f>IFERROR(Y29/Q29,"-")</f>
        <v>5000</v>
      </c>
      <c r="AA29" s="182">
        <f>IFERROR(Y29/W29,"-")</f>
        <v>15000</v>
      </c>
      <c r="AB29" s="176">
        <f>SUM(Y29:Y30)-SUM(K29:K30)</f>
        <v>-65000</v>
      </c>
      <c r="AC29" s="83">
        <f>SUM(Y29:Y30)/SUM(K29:K30)</f>
        <v>0.1875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0.66666666666667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0.33333333333333</v>
      </c>
      <c r="BZ29" s="125">
        <v>1</v>
      </c>
      <c r="CA29" s="126">
        <f>IFERROR(BZ29/BX29,"-")</f>
        <v>1</v>
      </c>
      <c r="CB29" s="127">
        <v>15000</v>
      </c>
      <c r="CC29" s="128">
        <f>IFERROR(CB29/BX29,"-")</f>
        <v>15000</v>
      </c>
      <c r="CD29" s="129"/>
      <c r="CE29" s="129"/>
      <c r="CF29" s="129">
        <v>1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15000</v>
      </c>
      <c r="CR29" s="138">
        <v>15000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122</v>
      </c>
      <c r="C30" s="184" t="s">
        <v>58</v>
      </c>
      <c r="D30" s="184"/>
      <c r="E30" s="184" t="s">
        <v>112</v>
      </c>
      <c r="F30" s="184" t="s">
        <v>113</v>
      </c>
      <c r="G30" s="184" t="s">
        <v>73</v>
      </c>
      <c r="H30" s="87"/>
      <c r="I30" s="87"/>
      <c r="J30" s="87"/>
      <c r="K30" s="176"/>
      <c r="L30" s="79">
        <v>153</v>
      </c>
      <c r="M30" s="79">
        <v>14</v>
      </c>
      <c r="N30" s="79">
        <v>2</v>
      </c>
      <c r="O30" s="88">
        <v>1</v>
      </c>
      <c r="P30" s="89">
        <v>0</v>
      </c>
      <c r="Q30" s="90">
        <f>O30+P30</f>
        <v>1</v>
      </c>
      <c r="R30" s="80">
        <f>IFERROR(Q30/N30,"-")</f>
        <v>0.5</v>
      </c>
      <c r="S30" s="79">
        <v>0</v>
      </c>
      <c r="T30" s="79">
        <v>1</v>
      </c>
      <c r="U30" s="80">
        <f>IFERROR(T30/(Q30),"-")</f>
        <v>1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>
        <v>1</v>
      </c>
      <c r="BY30" s="124">
        <f>IF(Q30=0,"",IF(BX30=0,"",(BX30/Q30)))</f>
        <v>1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0.025</v>
      </c>
      <c r="B31" s="184" t="s">
        <v>123</v>
      </c>
      <c r="C31" s="184" t="s">
        <v>58</v>
      </c>
      <c r="D31" s="184"/>
      <c r="E31" s="184" t="s">
        <v>124</v>
      </c>
      <c r="F31" s="184" t="s">
        <v>125</v>
      </c>
      <c r="G31" s="184" t="s">
        <v>61</v>
      </c>
      <c r="H31" s="87" t="s">
        <v>121</v>
      </c>
      <c r="I31" s="87" t="s">
        <v>115</v>
      </c>
      <c r="J31" s="186" t="s">
        <v>126</v>
      </c>
      <c r="K31" s="176">
        <v>80000</v>
      </c>
      <c r="L31" s="79">
        <v>11</v>
      </c>
      <c r="M31" s="79">
        <v>0</v>
      </c>
      <c r="N31" s="79">
        <v>40</v>
      </c>
      <c r="O31" s="88">
        <v>2</v>
      </c>
      <c r="P31" s="89">
        <v>0</v>
      </c>
      <c r="Q31" s="90">
        <f>O31+P31</f>
        <v>2</v>
      </c>
      <c r="R31" s="80">
        <f>IFERROR(Q31/N31,"-")</f>
        <v>0.05</v>
      </c>
      <c r="S31" s="79">
        <v>0</v>
      </c>
      <c r="T31" s="79">
        <v>1</v>
      </c>
      <c r="U31" s="80">
        <f>IFERROR(T31/(Q31),"-")</f>
        <v>0.5</v>
      </c>
      <c r="V31" s="81">
        <f>IFERROR(K31/SUM(Q31:Q32),"-")</f>
        <v>16000</v>
      </c>
      <c r="W31" s="82">
        <v>1</v>
      </c>
      <c r="X31" s="80">
        <f>IF(Q31=0,"-",W31/Q31)</f>
        <v>0.5</v>
      </c>
      <c r="Y31" s="181">
        <v>2000</v>
      </c>
      <c r="Z31" s="182">
        <f>IFERROR(Y31/Q31,"-")</f>
        <v>1000</v>
      </c>
      <c r="AA31" s="182">
        <f>IFERROR(Y31/W31,"-")</f>
        <v>2000</v>
      </c>
      <c r="AB31" s="176">
        <f>SUM(Y31:Y32)-SUM(K31:K32)</f>
        <v>-78000</v>
      </c>
      <c r="AC31" s="83">
        <f>SUM(Y31:Y32)/SUM(K31:K32)</f>
        <v>0.025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0.5</v>
      </c>
      <c r="BQ31" s="118">
        <v>1</v>
      </c>
      <c r="BR31" s="119">
        <f>IFERROR(BQ31/BO31,"-")</f>
        <v>1</v>
      </c>
      <c r="BS31" s="120">
        <v>2000</v>
      </c>
      <c r="BT31" s="121">
        <f>IFERROR(BS31/BO31,"-")</f>
        <v>2000</v>
      </c>
      <c r="BU31" s="122">
        <v>1</v>
      </c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2000</v>
      </c>
      <c r="CR31" s="138">
        <v>2000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127</v>
      </c>
      <c r="C32" s="184" t="s">
        <v>58</v>
      </c>
      <c r="D32" s="184"/>
      <c r="E32" s="184" t="s">
        <v>124</v>
      </c>
      <c r="F32" s="184" t="s">
        <v>125</v>
      </c>
      <c r="G32" s="184" t="s">
        <v>73</v>
      </c>
      <c r="H32" s="87"/>
      <c r="I32" s="87"/>
      <c r="J32" s="87"/>
      <c r="K32" s="176"/>
      <c r="L32" s="79">
        <v>38</v>
      </c>
      <c r="M32" s="79">
        <v>14</v>
      </c>
      <c r="N32" s="79">
        <v>3</v>
      </c>
      <c r="O32" s="88">
        <v>3</v>
      </c>
      <c r="P32" s="89">
        <v>0</v>
      </c>
      <c r="Q32" s="90">
        <f>O32+P32</f>
        <v>3</v>
      </c>
      <c r="R32" s="80">
        <f>IFERROR(Q32/N32,"-")</f>
        <v>1</v>
      </c>
      <c r="S32" s="79">
        <v>0</v>
      </c>
      <c r="T32" s="79">
        <v>1</v>
      </c>
      <c r="U32" s="80">
        <f>IFERROR(T32/(Q32),"-")</f>
        <v>0.33333333333333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0.33333333333333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>
        <v>1</v>
      </c>
      <c r="BY32" s="124">
        <f>IF(Q32=0,"",IF(BX32=0,"",(BX32/Q32)))</f>
        <v>0.33333333333333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>
        <v>1</v>
      </c>
      <c r="CH32" s="131">
        <f>IF(Q32=0,"",IF(CG32=0,"",(CG32/Q32)))</f>
        <v>0.33333333333333</v>
      </c>
      <c r="CI32" s="132">
        <v>1</v>
      </c>
      <c r="CJ32" s="133">
        <f>IFERROR(CI32/CG32,"-")</f>
        <v>1</v>
      </c>
      <c r="CK32" s="134">
        <v>26000</v>
      </c>
      <c r="CL32" s="135">
        <f>IFERROR(CK32/CG32,"-")</f>
        <v>26000</v>
      </c>
      <c r="CM32" s="136"/>
      <c r="CN32" s="136"/>
      <c r="CO32" s="136">
        <v>1</v>
      </c>
      <c r="CP32" s="137">
        <v>0</v>
      </c>
      <c r="CQ32" s="138">
        <v>0</v>
      </c>
      <c r="CR32" s="138">
        <v>26000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 t="str">
        <f>AC33</f>
        <v>0</v>
      </c>
      <c r="B33" s="184" t="s">
        <v>128</v>
      </c>
      <c r="C33" s="184" t="s">
        <v>58</v>
      </c>
      <c r="D33" s="184"/>
      <c r="E33" s="184"/>
      <c r="F33" s="184"/>
      <c r="G33" s="184" t="s">
        <v>61</v>
      </c>
      <c r="H33" s="87" t="s">
        <v>121</v>
      </c>
      <c r="I33" s="87" t="s">
        <v>129</v>
      </c>
      <c r="J33" s="186" t="s">
        <v>130</v>
      </c>
      <c r="K33" s="176">
        <v>0</v>
      </c>
      <c r="L33" s="79">
        <v>11</v>
      </c>
      <c r="M33" s="79">
        <v>0</v>
      </c>
      <c r="N33" s="79">
        <v>24</v>
      </c>
      <c r="O33" s="88">
        <v>4</v>
      </c>
      <c r="P33" s="89">
        <v>0</v>
      </c>
      <c r="Q33" s="90">
        <f>O33+P33</f>
        <v>4</v>
      </c>
      <c r="R33" s="80">
        <f>IFERROR(Q33/N33,"-")</f>
        <v>0.16666666666667</v>
      </c>
      <c r="S33" s="79">
        <v>1</v>
      </c>
      <c r="T33" s="79">
        <v>1</v>
      </c>
      <c r="U33" s="80">
        <f>IFERROR(T33/(Q33),"-")</f>
        <v>0.25</v>
      </c>
      <c r="V33" s="81">
        <f>IFERROR(K33/SUM(Q33:Q34),"-")</f>
        <v>0</v>
      </c>
      <c r="W33" s="82">
        <v>2</v>
      </c>
      <c r="X33" s="80">
        <f>IF(Q33=0,"-",W33/Q33)</f>
        <v>0.5</v>
      </c>
      <c r="Y33" s="181">
        <v>292000</v>
      </c>
      <c r="Z33" s="182">
        <f>IFERROR(Y33/Q33,"-")</f>
        <v>73000</v>
      </c>
      <c r="AA33" s="182">
        <f>IFERROR(Y33/W33,"-")</f>
        <v>146000</v>
      </c>
      <c r="AB33" s="176">
        <f>SUM(Y33:Y34)-SUM(K33:K34)</f>
        <v>292000</v>
      </c>
      <c r="AC33" s="83" t="str">
        <f>SUM(Y33:Y34)/SUM(K33:K34)</f>
        <v>0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0.25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0.25</v>
      </c>
      <c r="BQ33" s="118">
        <v>1</v>
      </c>
      <c r="BR33" s="119">
        <f>IFERROR(BQ33/BO33,"-")</f>
        <v>1</v>
      </c>
      <c r="BS33" s="120">
        <v>13000</v>
      </c>
      <c r="BT33" s="121">
        <f>IFERROR(BS33/BO33,"-")</f>
        <v>13000</v>
      </c>
      <c r="BU33" s="122"/>
      <c r="BV33" s="122">
        <v>1</v>
      </c>
      <c r="BW33" s="122"/>
      <c r="BX33" s="123">
        <v>2</v>
      </c>
      <c r="BY33" s="124">
        <f>IF(Q33=0,"",IF(BX33=0,"",(BX33/Q33)))</f>
        <v>0.5</v>
      </c>
      <c r="BZ33" s="125">
        <v>2</v>
      </c>
      <c r="CA33" s="126">
        <f>IFERROR(BZ33/BX33,"-")</f>
        <v>1</v>
      </c>
      <c r="CB33" s="127">
        <v>354000</v>
      </c>
      <c r="CC33" s="128">
        <f>IFERROR(CB33/BX33,"-")</f>
        <v>177000</v>
      </c>
      <c r="CD33" s="129">
        <v>1</v>
      </c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292000</v>
      </c>
      <c r="CR33" s="138">
        <v>351000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/>
      <c r="B34" s="184" t="s">
        <v>131</v>
      </c>
      <c r="C34" s="184" t="s">
        <v>58</v>
      </c>
      <c r="D34" s="184"/>
      <c r="E34" s="184"/>
      <c r="F34" s="184"/>
      <c r="G34" s="184" t="s">
        <v>73</v>
      </c>
      <c r="H34" s="87"/>
      <c r="I34" s="87"/>
      <c r="J34" s="87"/>
      <c r="K34" s="176"/>
      <c r="L34" s="79">
        <v>2</v>
      </c>
      <c r="M34" s="79">
        <v>2</v>
      </c>
      <c r="N34" s="79">
        <v>0</v>
      </c>
      <c r="O34" s="88">
        <v>0</v>
      </c>
      <c r="P34" s="89">
        <v>0</v>
      </c>
      <c r="Q34" s="90">
        <f>O34+P34</f>
        <v>0</v>
      </c>
      <c r="R34" s="80" t="str">
        <f>IFERROR(Q34/N34,"-")</f>
        <v>-</v>
      </c>
      <c r="S34" s="79">
        <v>0</v>
      </c>
      <c r="T34" s="79">
        <v>0</v>
      </c>
      <c r="U34" s="80" t="str">
        <f>IFERROR(T34/(Q34),"-")</f>
        <v>-</v>
      </c>
      <c r="V34" s="81"/>
      <c r="W34" s="82">
        <v>0</v>
      </c>
      <c r="X34" s="80" t="str">
        <f>IF(Q34=0,"-",W34/Q34)</f>
        <v>-</v>
      </c>
      <c r="Y34" s="181">
        <v>0</v>
      </c>
      <c r="Z34" s="182" t="str">
        <f>IFERROR(Y34/Q34,"-")</f>
        <v>-</v>
      </c>
      <c r="AA34" s="182" t="str">
        <f>IFERROR(Y34/W34,"-")</f>
        <v>-</v>
      </c>
      <c r="AB34" s="176"/>
      <c r="AC34" s="83"/>
      <c r="AD34" s="77"/>
      <c r="AE34" s="91"/>
      <c r="AF34" s="92" t="str">
        <f>IF(Q34=0,"",IF(AE34=0,"",(AE34/Q34)))</f>
        <v/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 t="str">
        <f>IF(Q34=0,"",IF(AN34=0,"",(AN34/Q34)))</f>
        <v/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 t="str">
        <f>IF(Q34=0,"",IF(AW34=0,"",(AW34/Q34)))</f>
        <v/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 t="str">
        <f>IF(Q34=0,"",IF(BF34=0,"",(BF34/Q34)))</f>
        <v/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 t="str">
        <f>IF(Q34=0,"",IF(BO34=0,"",(BO34/Q34)))</f>
        <v/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 t="str">
        <f>IF(Q34=0,"",IF(BX34=0,"",(BX34/Q34)))</f>
        <v/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 t="str">
        <f>IF(Q34=0,"",IF(CG34=0,"",(CG34/Q34)))</f>
        <v/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30"/>
      <c r="B35" s="84"/>
      <c r="C35" s="84"/>
      <c r="D35" s="85"/>
      <c r="E35" s="85"/>
      <c r="F35" s="85"/>
      <c r="G35" s="86"/>
      <c r="H35" s="87"/>
      <c r="I35" s="87"/>
      <c r="J35" s="87"/>
      <c r="K35" s="177"/>
      <c r="L35" s="34"/>
      <c r="M35" s="34"/>
      <c r="N35" s="31"/>
      <c r="O35" s="23"/>
      <c r="P35" s="23"/>
      <c r="Q35" s="23"/>
      <c r="R35" s="32"/>
      <c r="S35" s="32"/>
      <c r="T35" s="23"/>
      <c r="U35" s="32"/>
      <c r="V35" s="25"/>
      <c r="W35" s="25"/>
      <c r="X35" s="25"/>
      <c r="Y35" s="183"/>
      <c r="Z35" s="183"/>
      <c r="AA35" s="183"/>
      <c r="AB35" s="183"/>
      <c r="AC35" s="33"/>
      <c r="AD35" s="57"/>
      <c r="AE35" s="61"/>
      <c r="AF35" s="62"/>
      <c r="AG35" s="61"/>
      <c r="AH35" s="65"/>
      <c r="AI35" s="66"/>
      <c r="AJ35" s="67"/>
      <c r="AK35" s="68"/>
      <c r="AL35" s="68"/>
      <c r="AM35" s="68"/>
      <c r="AN35" s="61"/>
      <c r="AO35" s="62"/>
      <c r="AP35" s="61"/>
      <c r="AQ35" s="65"/>
      <c r="AR35" s="66"/>
      <c r="AS35" s="67"/>
      <c r="AT35" s="68"/>
      <c r="AU35" s="68"/>
      <c r="AV35" s="68"/>
      <c r="AW35" s="61"/>
      <c r="AX35" s="62"/>
      <c r="AY35" s="61"/>
      <c r="AZ35" s="65"/>
      <c r="BA35" s="66"/>
      <c r="BB35" s="67"/>
      <c r="BC35" s="68"/>
      <c r="BD35" s="68"/>
      <c r="BE35" s="68"/>
      <c r="BF35" s="61"/>
      <c r="BG35" s="62"/>
      <c r="BH35" s="61"/>
      <c r="BI35" s="65"/>
      <c r="BJ35" s="66"/>
      <c r="BK35" s="67"/>
      <c r="BL35" s="68"/>
      <c r="BM35" s="68"/>
      <c r="BN35" s="68"/>
      <c r="BO35" s="63"/>
      <c r="BP35" s="64"/>
      <c r="BQ35" s="61"/>
      <c r="BR35" s="65"/>
      <c r="BS35" s="66"/>
      <c r="BT35" s="67"/>
      <c r="BU35" s="68"/>
      <c r="BV35" s="68"/>
      <c r="BW35" s="68"/>
      <c r="BX35" s="63"/>
      <c r="BY35" s="64"/>
      <c r="BZ35" s="61"/>
      <c r="CA35" s="65"/>
      <c r="CB35" s="66"/>
      <c r="CC35" s="67"/>
      <c r="CD35" s="68"/>
      <c r="CE35" s="68"/>
      <c r="CF35" s="68"/>
      <c r="CG35" s="63"/>
      <c r="CH35" s="64"/>
      <c r="CI35" s="61"/>
      <c r="CJ35" s="65"/>
      <c r="CK35" s="66"/>
      <c r="CL35" s="67"/>
      <c r="CM35" s="68"/>
      <c r="CN35" s="68"/>
      <c r="CO35" s="68"/>
      <c r="CP35" s="69"/>
      <c r="CQ35" s="66"/>
      <c r="CR35" s="66"/>
      <c r="CS35" s="66"/>
      <c r="CT35" s="70"/>
    </row>
    <row r="36" spans="1:99">
      <c r="A36" s="30"/>
      <c r="B36" s="37"/>
      <c r="C36" s="37"/>
      <c r="D36" s="21"/>
      <c r="E36" s="21"/>
      <c r="F36" s="21"/>
      <c r="G36" s="22"/>
      <c r="H36" s="36"/>
      <c r="I36" s="36"/>
      <c r="J36" s="73"/>
      <c r="K36" s="178"/>
      <c r="L36" s="34"/>
      <c r="M36" s="34"/>
      <c r="N36" s="31"/>
      <c r="O36" s="23"/>
      <c r="P36" s="23"/>
      <c r="Q36" s="23"/>
      <c r="R36" s="32"/>
      <c r="S36" s="32"/>
      <c r="T36" s="23"/>
      <c r="U36" s="32"/>
      <c r="V36" s="25"/>
      <c r="W36" s="25"/>
      <c r="X36" s="25"/>
      <c r="Y36" s="183"/>
      <c r="Z36" s="183"/>
      <c r="AA36" s="183"/>
      <c r="AB36" s="183"/>
      <c r="AC36" s="33"/>
      <c r="AD36" s="59"/>
      <c r="AE36" s="61"/>
      <c r="AF36" s="62"/>
      <c r="AG36" s="61"/>
      <c r="AH36" s="65"/>
      <c r="AI36" s="66"/>
      <c r="AJ36" s="67"/>
      <c r="AK36" s="68"/>
      <c r="AL36" s="68"/>
      <c r="AM36" s="68"/>
      <c r="AN36" s="61"/>
      <c r="AO36" s="62"/>
      <c r="AP36" s="61"/>
      <c r="AQ36" s="65"/>
      <c r="AR36" s="66"/>
      <c r="AS36" s="67"/>
      <c r="AT36" s="68"/>
      <c r="AU36" s="68"/>
      <c r="AV36" s="68"/>
      <c r="AW36" s="61"/>
      <c r="AX36" s="62"/>
      <c r="AY36" s="61"/>
      <c r="AZ36" s="65"/>
      <c r="BA36" s="66"/>
      <c r="BB36" s="67"/>
      <c r="BC36" s="68"/>
      <c r="BD36" s="68"/>
      <c r="BE36" s="68"/>
      <c r="BF36" s="61"/>
      <c r="BG36" s="62"/>
      <c r="BH36" s="61"/>
      <c r="BI36" s="65"/>
      <c r="BJ36" s="66"/>
      <c r="BK36" s="67"/>
      <c r="BL36" s="68"/>
      <c r="BM36" s="68"/>
      <c r="BN36" s="68"/>
      <c r="BO36" s="63"/>
      <c r="BP36" s="64"/>
      <c r="BQ36" s="61"/>
      <c r="BR36" s="65"/>
      <c r="BS36" s="66"/>
      <c r="BT36" s="67"/>
      <c r="BU36" s="68"/>
      <c r="BV36" s="68"/>
      <c r="BW36" s="68"/>
      <c r="BX36" s="63"/>
      <c r="BY36" s="64"/>
      <c r="BZ36" s="61"/>
      <c r="CA36" s="65"/>
      <c r="CB36" s="66"/>
      <c r="CC36" s="67"/>
      <c r="CD36" s="68"/>
      <c r="CE36" s="68"/>
      <c r="CF36" s="68"/>
      <c r="CG36" s="63"/>
      <c r="CH36" s="64"/>
      <c r="CI36" s="61"/>
      <c r="CJ36" s="65"/>
      <c r="CK36" s="66"/>
      <c r="CL36" s="67"/>
      <c r="CM36" s="68"/>
      <c r="CN36" s="68"/>
      <c r="CO36" s="68"/>
      <c r="CP36" s="69"/>
      <c r="CQ36" s="66"/>
      <c r="CR36" s="66"/>
      <c r="CS36" s="66"/>
      <c r="CT36" s="70"/>
    </row>
    <row r="37" spans="1:99">
      <c r="A37" s="19">
        <f>AC37</f>
        <v>2.0095808383234</v>
      </c>
      <c r="B37" s="39"/>
      <c r="C37" s="39"/>
      <c r="D37" s="39"/>
      <c r="E37" s="39"/>
      <c r="F37" s="39"/>
      <c r="G37" s="39"/>
      <c r="H37" s="40" t="s">
        <v>132</v>
      </c>
      <c r="I37" s="40"/>
      <c r="J37" s="40"/>
      <c r="K37" s="179">
        <f>SUM(K6:K36)</f>
        <v>1670000</v>
      </c>
      <c r="L37" s="41">
        <f>SUM(L6:L36)</f>
        <v>1364</v>
      </c>
      <c r="M37" s="41">
        <f>SUM(M6:M36)</f>
        <v>252</v>
      </c>
      <c r="N37" s="41">
        <f>SUM(N6:N36)</f>
        <v>1121</v>
      </c>
      <c r="O37" s="41">
        <f>SUM(O6:O36)</f>
        <v>148</v>
      </c>
      <c r="P37" s="41">
        <f>SUM(P6:P36)</f>
        <v>1</v>
      </c>
      <c r="Q37" s="41">
        <f>SUM(Q6:Q36)</f>
        <v>149</v>
      </c>
      <c r="R37" s="42">
        <f>IFERROR(Q37/N37,"-")</f>
        <v>0.13291703835861</v>
      </c>
      <c r="S37" s="76">
        <f>SUM(S6:S36)</f>
        <v>19</v>
      </c>
      <c r="T37" s="76">
        <f>SUM(T6:T36)</f>
        <v>44</v>
      </c>
      <c r="U37" s="42">
        <f>IFERROR(S37/Q37,"-")</f>
        <v>0.12751677852349</v>
      </c>
      <c r="V37" s="43">
        <f>IFERROR(K37/Q37,"-")</f>
        <v>11208.053691275</v>
      </c>
      <c r="W37" s="44">
        <f>SUM(W6:W36)</f>
        <v>40</v>
      </c>
      <c r="X37" s="42">
        <f>IFERROR(W37/Q37,"-")</f>
        <v>0.26845637583893</v>
      </c>
      <c r="Y37" s="179">
        <f>SUM(Y6:Y36)</f>
        <v>3356000</v>
      </c>
      <c r="Z37" s="179">
        <f>IFERROR(Y37/Q37,"-")</f>
        <v>22523.489932886</v>
      </c>
      <c r="AA37" s="179">
        <f>IFERROR(Y37/W37,"-")</f>
        <v>83900</v>
      </c>
      <c r="AB37" s="179">
        <f>Y37-K37</f>
        <v>1686000</v>
      </c>
      <c r="AC37" s="45">
        <f>Y37/K37</f>
        <v>2.0095808383234</v>
      </c>
      <c r="AD37" s="58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8"/>
    <mergeCell ref="K11:K18"/>
    <mergeCell ref="V11:V18"/>
    <mergeCell ref="AB11:AB18"/>
    <mergeCell ref="AC11:AC18"/>
    <mergeCell ref="A19:A24"/>
    <mergeCell ref="K19:K24"/>
    <mergeCell ref="V19:V24"/>
    <mergeCell ref="AB19:AB24"/>
    <mergeCell ref="AC19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