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<sst xmlns="http://schemas.openxmlformats.org/spreadsheetml/2006/main" uniqueCount="123">
  <si>
    <t>02月</t>
  </si>
  <si>
    <t>わくドキ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</si>
  <si>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</si>
  <si>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</si>
  <si>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</si>
  <si>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</si>
  <si>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</si>
  <si>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</si>
  <si>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</si>
  <si>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</si>
  <si>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</si>
  <si>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</si>
  <si>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</si>
  <si>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</si>
  <si>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</si>
  <si>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</si>
  <si>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</si>
  <si>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</si>
  <si>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</si>
  <si>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</si>
  <si>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</si>
  <si>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</si>
  <si>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</si>
  <si>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</si>
  <si>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</si>
  <si>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</si>
  <si>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</si>
  <si>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</si>
  <si>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</si>
  <si>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</si>
  <si>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</si>
  <si>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</si>
  <si>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</si>
  <si>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</si>
  <si>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</si>
  <si>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</si>
  <si>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</si>
  <si>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</si>
  <si>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</si>
  <si>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</si>
  <si>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</si>
  <si>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</si>
  <si>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</si>
  <si>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</si>
  <si>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</si>
  <si>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</si>
  <si>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</si>
  <si>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</si>
  <si>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</si>
  <si>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</si>
  <si>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</si>
  <si>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</si>
  <si>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</si>
  <si>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</si>
  <si>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</si>
  <si>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</si>
  <si>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</si>
  <si>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np3003</t>
  </si>
  <si>
    <t>インターカラー</t>
  </si>
  <si>
    <t>デリヘル版3（緒方泰子）</t>
  </si>
  <si>
    <t>日本の恋愛結婚サイト番付第1位に推薦します</t>
  </si>
  <si>
    <t>lp03_a</t>
  </si>
  <si>
    <t>スポニチ関東</t>
  </si>
  <si>
    <t>4C終面全5段</t>
  </si>
  <si>
    <t>2月19日(土)</t>
  </si>
  <si>
    <t>np3004</t>
  </si>
  <si>
    <t>スポニチ関西</t>
  </si>
  <si>
    <t>np3005</t>
  </si>
  <si>
    <t>スポニチ西部</t>
  </si>
  <si>
    <t>np3006</t>
  </si>
  <si>
    <t>スポニチ北海道</t>
  </si>
  <si>
    <t>np3007</t>
  </si>
  <si>
    <t>(空電共通)</t>
  </si>
  <si>
    <t>空電</t>
  </si>
  <si>
    <t>空電 (共通)</t>
  </si>
  <si>
    <t>np3008</t>
  </si>
  <si>
    <t>①大正版（赤い服女性）</t>
  </si>
  <si>
    <t>198「43歳美人熟女。顔出し写真掲載。しかも迫力ボディ」</t>
  </si>
  <si>
    <t>半2段つかみ20段保証</t>
  </si>
  <si>
    <t>20段保証</t>
  </si>
  <si>
    <t>np3009</t>
  </si>
  <si>
    <t>np3010</t>
  </si>
  <si>
    <t>②旧デイリー風（緒方泰子）</t>
  </si>
  <si>
    <t>199「出会い史上、最もブックマークされた出会いのサイト」</t>
  </si>
  <si>
    <t>np3011</t>
  </si>
  <si>
    <t>np3012</t>
  </si>
  <si>
    <t>③黒：右女3（赤い服女性）</t>
  </si>
  <si>
    <t>人生の後半戦、美熟女にモテモテ</t>
  </si>
  <si>
    <t>np3013</t>
  </si>
  <si>
    <t>np3014</t>
  </si>
  <si>
    <t>④求人版（緒方泰子）</t>
  </si>
  <si>
    <t>201「新人熟女が大勢登録！？今がチャンスだ！急げ急げ！」</t>
  </si>
  <si>
    <t>np3015</t>
  </si>
  <si>
    <t>np3016</t>
  </si>
  <si>
    <t>右女9（緒方泰子）</t>
  </si>
  <si>
    <t>学生いませんギャルもいません熟女熟女熟女熟女</t>
  </si>
  <si>
    <t>全5段</t>
  </si>
  <si>
    <t>2月26日(土)</t>
  </si>
  <si>
    <t>np3017</t>
  </si>
  <si>
    <t>np3018</t>
  </si>
  <si>
    <t>np3019</t>
  </si>
  <si>
    <t>np3020</t>
  </si>
  <si>
    <t>lp03_l</t>
  </si>
  <si>
    <t>デイリースポーツ関西</t>
  </si>
  <si>
    <t>2月27日(日)</t>
  </si>
  <si>
    <t>np3021</t>
  </si>
  <si>
    <t>np3022</t>
  </si>
  <si>
    <t>興奮版（緒方泰子）</t>
  </si>
  <si>
    <t>学生いませんギャルもいません40代50代60代中年女性が多いサイト</t>
  </si>
  <si>
    <t>スポーツ報知関東</t>
  </si>
  <si>
    <t>4C終面雑報</t>
  </si>
  <si>
    <t>2月09日(水)</t>
  </si>
  <si>
    <t>np3023</t>
  </si>
  <si>
    <t>新聞 TOTAL</t>
  </si>
  <si>
    <t>●雑誌 広告</t>
  </si>
  <si>
    <t>zw211</t>
  </si>
  <si>
    <t>ぶんか社</t>
  </si>
  <si>
    <t>黄色黒版（緒方泰子）</t>
  </si>
  <si>
    <t>顔出し無しでも女性から誘われる</t>
  </si>
  <si>
    <t>EX MAX</t>
  </si>
  <si>
    <t>表4</t>
  </si>
  <si>
    <t>zw212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</si>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</sst>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0.51428571428571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45</v>
      </c>
      <c r="M6" s="79">
        <v>0</v>
      </c>
      <c r="N6" s="79">
        <v>174</v>
      </c>
      <c r="O6" s="88">
        <v>20</v>
      </c>
      <c r="P6" s="89">
        <v>0</v>
      </c>
      <c r="Q6" s="90">
        <f>O6+P6</f>
        <v>20</v>
      </c>
      <c r="R6" s="80">
        <f>IFERROR(Q6/N6,"-")</f>
        <v>0.11494252873563</v>
      </c>
      <c r="S6" s="79">
        <v>1</v>
      </c>
      <c r="T6" s="79">
        <v>13</v>
      </c>
      <c r="U6" s="80">
        <f>IFERROR(T6/(Q6),"-")</f>
        <v>0.65</v>
      </c>
      <c r="V6" s="81">
        <f>IFERROR(K6/SUM(Q6:Q10),"-")</f>
        <v>11290.322580645</v>
      </c>
      <c r="W6" s="82">
        <v>6</v>
      </c>
      <c r="X6" s="80">
        <f>IF(Q6=0,"-",W6/Q6)</f>
        <v>0.3</v>
      </c>
      <c r="Y6" s="181">
        <v>122000</v>
      </c>
      <c r="Z6" s="182">
        <f>IFERROR(Y6/Q6,"-")</f>
        <v>6100</v>
      </c>
      <c r="AA6" s="182">
        <f>IFERROR(Y6/W6,"-")</f>
        <v>20333.333333333</v>
      </c>
      <c r="AB6" s="176">
        <f>SUM(Y6:Y10)-SUM(K6:K10)</f>
        <v>-340000</v>
      </c>
      <c r="AC6" s="83">
        <f>SUM(Y6:Y10)/SUM(K6:K10)</f>
        <v>0.51428571428571</v>
      </c>
      <c r="AD6" s="77"/>
      <c r="AE6" s="91">
        <v>1</v>
      </c>
      <c r="AF6" s="92">
        <f>IF(Q6=0,"",IF(AE6=0,"",(AE6/Q6)))</f>
        <v>0.05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1</v>
      </c>
      <c r="AO6" s="98">
        <f>IF(Q6=0,"",IF(AN6=0,"",(AN6/Q6)))</f>
        <v>0.05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2</v>
      </c>
      <c r="AX6" s="104">
        <f>IF(Q6=0,"",IF(AW6=0,"",(AW6/Q6)))</f>
        <v>0.1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5</v>
      </c>
      <c r="BG6" s="110">
        <f>IF(Q6=0,"",IF(BF6=0,"",(BF6/Q6)))</f>
        <v>0.25</v>
      </c>
      <c r="BH6" s="109">
        <v>1</v>
      </c>
      <c r="BI6" s="111">
        <f>IFERROR(BH6/BF6,"-")</f>
        <v>0.2</v>
      </c>
      <c r="BJ6" s="112">
        <v>9000</v>
      </c>
      <c r="BK6" s="113">
        <f>IFERROR(BJ6/BF6,"-")</f>
        <v>1800</v>
      </c>
      <c r="BL6" s="114"/>
      <c r="BM6" s="114"/>
      <c r="BN6" s="114">
        <v>1</v>
      </c>
      <c r="BO6" s="116">
        <v>6</v>
      </c>
      <c r="BP6" s="117">
        <f>IF(Q6=0,"",IF(BO6=0,"",(BO6/Q6)))</f>
        <v>0.3</v>
      </c>
      <c r="BQ6" s="118">
        <v>3</v>
      </c>
      <c r="BR6" s="119">
        <f>IFERROR(BQ6/BO6,"-")</f>
        <v>0.5</v>
      </c>
      <c r="BS6" s="120">
        <v>109000</v>
      </c>
      <c r="BT6" s="121">
        <f>IFERROR(BS6/BO6,"-")</f>
        <v>18166.666666667</v>
      </c>
      <c r="BU6" s="122"/>
      <c r="BV6" s="122">
        <v>1</v>
      </c>
      <c r="BW6" s="122">
        <v>2</v>
      </c>
      <c r="BX6" s="123">
        <v>4</v>
      </c>
      <c r="BY6" s="124">
        <f>IF(Q6=0,"",IF(BX6=0,"",(BX6/Q6)))</f>
        <v>0.2</v>
      </c>
      <c r="BZ6" s="125">
        <v>2</v>
      </c>
      <c r="CA6" s="126">
        <f>IFERROR(BZ6/BX6,"-")</f>
        <v>0.5</v>
      </c>
      <c r="CB6" s="127">
        <v>10000</v>
      </c>
      <c r="CC6" s="128">
        <f>IFERROR(CB6/BX6,"-")</f>
        <v>2500</v>
      </c>
      <c r="CD6" s="129">
        <v>1</v>
      </c>
      <c r="CE6" s="129"/>
      <c r="CF6" s="129">
        <v>1</v>
      </c>
      <c r="CG6" s="130">
        <v>1</v>
      </c>
      <c r="CH6" s="131">
        <f>IF(Q6=0,"",IF(CG6=0,"",(CG6/Q6)))</f>
        <v>0.05</v>
      </c>
      <c r="CI6" s="132">
        <v>1</v>
      </c>
      <c r="CJ6" s="133">
        <f>IFERROR(CI6/CG6,"-")</f>
        <v>1</v>
      </c>
      <c r="CK6" s="134">
        <v>3000</v>
      </c>
      <c r="CL6" s="135">
        <f>IFERROR(CK6/CG6,"-")</f>
        <v>3000</v>
      </c>
      <c r="CM6" s="136">
        <v>1</v>
      </c>
      <c r="CN6" s="136"/>
      <c r="CO6" s="136"/>
      <c r="CP6" s="137">
        <v>6</v>
      </c>
      <c r="CQ6" s="138">
        <v>122000</v>
      </c>
      <c r="CR6" s="138">
        <v>75000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21</v>
      </c>
      <c r="M7" s="79">
        <v>0</v>
      </c>
      <c r="N7" s="79">
        <v>155</v>
      </c>
      <c r="O7" s="88">
        <v>7</v>
      </c>
      <c r="P7" s="89">
        <v>0</v>
      </c>
      <c r="Q7" s="90">
        <f>O7+P7</f>
        <v>7</v>
      </c>
      <c r="R7" s="80">
        <f>IFERROR(Q7/N7,"-")</f>
        <v>0.045161290322581</v>
      </c>
      <c r="S7" s="79">
        <v>0</v>
      </c>
      <c r="T7" s="79">
        <v>2</v>
      </c>
      <c r="U7" s="80">
        <f>IFERROR(T7/(Q7),"-")</f>
        <v>0.28571428571429</v>
      </c>
      <c r="V7" s="81"/>
      <c r="W7" s="82">
        <v>2</v>
      </c>
      <c r="X7" s="80">
        <f>IF(Q7=0,"-",W7/Q7)</f>
        <v>0.28571428571429</v>
      </c>
      <c r="Y7" s="181">
        <v>48000</v>
      </c>
      <c r="Z7" s="182">
        <f>IFERROR(Y7/Q7,"-")</f>
        <v>6857.1428571429</v>
      </c>
      <c r="AA7" s="182">
        <f>IFERROR(Y7/W7,"-")</f>
        <v>24000</v>
      </c>
      <c r="AB7" s="176"/>
      <c r="AC7" s="83"/>
      <c r="AD7" s="77"/>
      <c r="AE7" s="91">
        <v>1</v>
      </c>
      <c r="AF7" s="92">
        <f>IF(Q7=0,"",IF(AE7=0,"",(AE7/Q7)))</f>
        <v>0.14285714285714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0.14285714285714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</v>
      </c>
      <c r="BG7" s="110">
        <f>IF(Q7=0,"",IF(BF7=0,"",(BF7/Q7)))</f>
        <v>0.14285714285714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0.28571428571429</v>
      </c>
      <c r="BQ7" s="118">
        <v>1</v>
      </c>
      <c r="BR7" s="119">
        <f>IFERROR(BQ7/BO7,"-")</f>
        <v>0.5</v>
      </c>
      <c r="BS7" s="120">
        <v>3000</v>
      </c>
      <c r="BT7" s="121">
        <f>IFERROR(BS7/BO7,"-")</f>
        <v>1500</v>
      </c>
      <c r="BU7" s="122">
        <v>1</v>
      </c>
      <c r="BV7" s="122"/>
      <c r="BW7" s="122"/>
      <c r="BX7" s="123">
        <v>2</v>
      </c>
      <c r="BY7" s="124">
        <f>IF(Q7=0,"",IF(BX7=0,"",(BX7/Q7)))</f>
        <v>0.28571428571429</v>
      </c>
      <c r="BZ7" s="125">
        <v>1</v>
      </c>
      <c r="CA7" s="126">
        <f>IFERROR(BZ7/BX7,"-")</f>
        <v>0.5</v>
      </c>
      <c r="CB7" s="127">
        <v>45000</v>
      </c>
      <c r="CC7" s="128">
        <f>IFERROR(CB7/BX7,"-")</f>
        <v>22500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48000</v>
      </c>
      <c r="CR7" s="138">
        <v>45000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11</v>
      </c>
      <c r="M8" s="79">
        <v>0</v>
      </c>
      <c r="N8" s="79">
        <v>43</v>
      </c>
      <c r="O8" s="88">
        <v>4</v>
      </c>
      <c r="P8" s="89">
        <v>0</v>
      </c>
      <c r="Q8" s="90">
        <f>O8+P8</f>
        <v>4</v>
      </c>
      <c r="R8" s="80">
        <f>IFERROR(Q8/N8,"-")</f>
        <v>0.093023255813953</v>
      </c>
      <c r="S8" s="79">
        <v>0</v>
      </c>
      <c r="T8" s="79">
        <v>1</v>
      </c>
      <c r="U8" s="80">
        <f>IFERROR(T8/(Q8),"-")</f>
        <v>0.25</v>
      </c>
      <c r="V8" s="81"/>
      <c r="W8" s="82">
        <v>1</v>
      </c>
      <c r="X8" s="80">
        <f>IF(Q8=0,"-",W8/Q8)</f>
        <v>0.25</v>
      </c>
      <c r="Y8" s="181">
        <v>5000</v>
      </c>
      <c r="Z8" s="182">
        <f>IFERROR(Y8/Q8,"-")</f>
        <v>1250</v>
      </c>
      <c r="AA8" s="182">
        <f>IFERROR(Y8/W8,"-")</f>
        <v>5000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2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0.25</v>
      </c>
      <c r="BZ8" s="125">
        <v>1</v>
      </c>
      <c r="CA8" s="126">
        <f>IFERROR(BZ8/BX8,"-")</f>
        <v>1</v>
      </c>
      <c r="CB8" s="127">
        <v>16500</v>
      </c>
      <c r="CC8" s="128">
        <f>IFERROR(CB8/BX8,"-")</f>
        <v>16500</v>
      </c>
      <c r="CD8" s="129"/>
      <c r="CE8" s="129"/>
      <c r="CF8" s="129">
        <v>1</v>
      </c>
      <c r="CG8" s="130">
        <v>1</v>
      </c>
      <c r="CH8" s="131">
        <f>IF(Q8=0,"",IF(CG8=0,"",(CG8/Q8)))</f>
        <v>0.25</v>
      </c>
      <c r="CI8" s="132">
        <v>1</v>
      </c>
      <c r="CJ8" s="133">
        <f>IFERROR(CI8/CG8,"-")</f>
        <v>1</v>
      </c>
      <c r="CK8" s="134">
        <v>5000</v>
      </c>
      <c r="CL8" s="135">
        <f>IFERROR(CK8/CG8,"-")</f>
        <v>5000</v>
      </c>
      <c r="CM8" s="136">
        <v>1</v>
      </c>
      <c r="CN8" s="136"/>
      <c r="CO8" s="136"/>
      <c r="CP8" s="137">
        <v>1</v>
      </c>
      <c r="CQ8" s="138">
        <v>5000</v>
      </c>
      <c r="CR8" s="138">
        <v>16500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10</v>
      </c>
      <c r="M9" s="79">
        <v>0</v>
      </c>
      <c r="N9" s="79">
        <v>38</v>
      </c>
      <c r="O9" s="88">
        <v>3</v>
      </c>
      <c r="P9" s="89">
        <v>0</v>
      </c>
      <c r="Q9" s="90">
        <f>O9+P9</f>
        <v>3</v>
      </c>
      <c r="R9" s="80">
        <f>IFERROR(Q9/N9,"-")</f>
        <v>0.078947368421053</v>
      </c>
      <c r="S9" s="79">
        <v>0</v>
      </c>
      <c r="T9" s="79">
        <v>2</v>
      </c>
      <c r="U9" s="80">
        <f>IFERROR(T9/(Q9),"-")</f>
        <v>0.66666666666667</v>
      </c>
      <c r="V9" s="81"/>
      <c r="W9" s="82">
        <v>1</v>
      </c>
      <c r="X9" s="80">
        <f>IF(Q9=0,"-",W9/Q9)</f>
        <v>0.33333333333333</v>
      </c>
      <c r="Y9" s="181">
        <v>1000</v>
      </c>
      <c r="Z9" s="182">
        <f>IFERROR(Y9/Q9,"-")</f>
        <v>333.33333333333</v>
      </c>
      <c r="AA9" s="182">
        <f>IFERROR(Y9/W9,"-")</f>
        <v>1000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0.33333333333333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0.66666666666667</v>
      </c>
      <c r="BQ9" s="118">
        <v>1</v>
      </c>
      <c r="BR9" s="119">
        <f>IFERROR(BQ9/BO9,"-")</f>
        <v>0.5</v>
      </c>
      <c r="BS9" s="120">
        <v>1000</v>
      </c>
      <c r="BT9" s="121">
        <f>IFERROR(BS9/BO9,"-")</f>
        <v>500</v>
      </c>
      <c r="BU9" s="122">
        <v>1</v>
      </c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1000</v>
      </c>
      <c r="CR9" s="138">
        <v>1000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190</v>
      </c>
      <c r="M10" s="79">
        <v>87</v>
      </c>
      <c r="N10" s="79">
        <v>44</v>
      </c>
      <c r="O10" s="88">
        <v>28</v>
      </c>
      <c r="P10" s="89">
        <v>0</v>
      </c>
      <c r="Q10" s="90">
        <f>O10+P10</f>
        <v>28</v>
      </c>
      <c r="R10" s="80">
        <f>IFERROR(Q10/N10,"-")</f>
        <v>0.63636363636364</v>
      </c>
      <c r="S10" s="79">
        <v>5</v>
      </c>
      <c r="T10" s="79">
        <v>6</v>
      </c>
      <c r="U10" s="80">
        <f>IFERROR(T10/(Q10),"-")</f>
        <v>0.21428571428571</v>
      </c>
      <c r="V10" s="81"/>
      <c r="W10" s="82">
        <v>10</v>
      </c>
      <c r="X10" s="80">
        <f>IF(Q10=0,"-",W10/Q10)</f>
        <v>0.35714285714286</v>
      </c>
      <c r="Y10" s="181">
        <v>184000</v>
      </c>
      <c r="Z10" s="182">
        <f>IFERROR(Y10/Q10,"-")</f>
        <v>6571.4285714286</v>
      </c>
      <c r="AA10" s="182">
        <f>IFERROR(Y10/W10,"-")</f>
        <v>18400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0.035714285714286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3</v>
      </c>
      <c r="BG10" s="110">
        <f>IF(Q10=0,"",IF(BF10=0,"",(BF10/Q10)))</f>
        <v>0.10714285714286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10</v>
      </c>
      <c r="BP10" s="117">
        <f>IF(Q10=0,"",IF(BO10=0,"",(BO10/Q10)))</f>
        <v>0.35714285714286</v>
      </c>
      <c r="BQ10" s="118">
        <v>4</v>
      </c>
      <c r="BR10" s="119">
        <f>IFERROR(BQ10/BO10,"-")</f>
        <v>0.4</v>
      </c>
      <c r="BS10" s="120">
        <v>152000</v>
      </c>
      <c r="BT10" s="121">
        <f>IFERROR(BS10/BO10,"-")</f>
        <v>15200</v>
      </c>
      <c r="BU10" s="122">
        <v>3</v>
      </c>
      <c r="BV10" s="122"/>
      <c r="BW10" s="122">
        <v>1</v>
      </c>
      <c r="BX10" s="123">
        <v>14</v>
      </c>
      <c r="BY10" s="124">
        <f>IF(Q10=0,"",IF(BX10=0,"",(BX10/Q10)))</f>
        <v>0.5</v>
      </c>
      <c r="BZ10" s="125">
        <v>9</v>
      </c>
      <c r="CA10" s="126">
        <f>IFERROR(BZ10/BX10,"-")</f>
        <v>0.64285714285714</v>
      </c>
      <c r="CB10" s="127">
        <v>93000</v>
      </c>
      <c r="CC10" s="128">
        <f>IFERROR(CB10/BX10,"-")</f>
        <v>6642.8571428571</v>
      </c>
      <c r="CD10" s="129">
        <v>5</v>
      </c>
      <c r="CE10" s="129">
        <v>2</v>
      </c>
      <c r="CF10" s="129">
        <v>2</v>
      </c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10</v>
      </c>
      <c r="CQ10" s="138">
        <v>184000</v>
      </c>
      <c r="CR10" s="138">
        <v>141000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>
        <f>AC11</f>
        <v>0.6886</v>
      </c>
      <c r="B11" s="184" t="s">
        <v>75</v>
      </c>
      <c r="C11" s="184" t="s">
        <v>58</v>
      </c>
      <c r="D11" s="184"/>
      <c r="E11" s="184" t="s">
        <v>76</v>
      </c>
      <c r="F11" s="184" t="s">
        <v>77</v>
      </c>
      <c r="G11" s="184" t="s">
        <v>61</v>
      </c>
      <c r="H11" s="87" t="s">
        <v>66</v>
      </c>
      <c r="I11" s="87" t="s">
        <v>78</v>
      </c>
      <c r="J11" s="87" t="s">
        <v>79</v>
      </c>
      <c r="K11" s="176">
        <v>400000</v>
      </c>
      <c r="L11" s="79">
        <v>17</v>
      </c>
      <c r="M11" s="79">
        <v>0</v>
      </c>
      <c r="N11" s="79">
        <v>104</v>
      </c>
      <c r="O11" s="88">
        <v>4</v>
      </c>
      <c r="P11" s="89">
        <v>0</v>
      </c>
      <c r="Q11" s="90">
        <f>O11+P11</f>
        <v>4</v>
      </c>
      <c r="R11" s="80">
        <f>IFERROR(Q11/N11,"-")</f>
        <v>0.038461538461538</v>
      </c>
      <c r="S11" s="79">
        <v>1</v>
      </c>
      <c r="T11" s="79">
        <v>0</v>
      </c>
      <c r="U11" s="80">
        <f>IFERROR(T11/(Q11),"-")</f>
        <v>0</v>
      </c>
      <c r="V11" s="81">
        <f>IFERROR(K11/SUM(Q11:Q18),"-")</f>
        <v>11764.705882353</v>
      </c>
      <c r="W11" s="82">
        <v>1</v>
      </c>
      <c r="X11" s="80">
        <f>IF(Q11=0,"-",W11/Q11)</f>
        <v>0.25</v>
      </c>
      <c r="Y11" s="181">
        <v>16000</v>
      </c>
      <c r="Z11" s="182">
        <f>IFERROR(Y11/Q11,"-")</f>
        <v>4000</v>
      </c>
      <c r="AA11" s="182">
        <f>IFERROR(Y11/W11,"-")</f>
        <v>16000</v>
      </c>
      <c r="AB11" s="176">
        <f>SUM(Y11:Y18)-SUM(K11:K18)</f>
        <v>-124560</v>
      </c>
      <c r="AC11" s="83">
        <f>SUM(Y11:Y18)/SUM(K11:K18)</f>
        <v>0.6886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1</v>
      </c>
      <c r="AX11" s="104">
        <f>IF(Q11=0,"",IF(AW11=0,"",(AW11/Q11)))</f>
        <v>0.25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>
        <v>2</v>
      </c>
      <c r="BY11" s="124">
        <f>IF(Q11=0,"",IF(BX11=0,"",(BX11/Q11)))</f>
        <v>0.5</v>
      </c>
      <c r="BZ11" s="125">
        <v>1</v>
      </c>
      <c r="CA11" s="126">
        <f>IFERROR(BZ11/BX11,"-")</f>
        <v>0.5</v>
      </c>
      <c r="CB11" s="127">
        <v>16000</v>
      </c>
      <c r="CC11" s="128">
        <f>IFERROR(CB11/BX11,"-")</f>
        <v>8000</v>
      </c>
      <c r="CD11" s="129"/>
      <c r="CE11" s="129"/>
      <c r="CF11" s="129">
        <v>1</v>
      </c>
      <c r="CG11" s="130">
        <v>1</v>
      </c>
      <c r="CH11" s="131">
        <f>IF(Q11=0,"",IF(CG11=0,"",(CG11/Q11)))</f>
        <v>0.25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1</v>
      </c>
      <c r="CQ11" s="138">
        <v>16000</v>
      </c>
      <c r="CR11" s="138">
        <v>16000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80</v>
      </c>
      <c r="C12" s="184" t="s">
        <v>58</v>
      </c>
      <c r="D12" s="184"/>
      <c r="E12" s="184" t="s">
        <v>76</v>
      </c>
      <c r="F12" s="184" t="s">
        <v>77</v>
      </c>
      <c r="G12" s="184" t="s">
        <v>73</v>
      </c>
      <c r="H12" s="87"/>
      <c r="I12" s="87"/>
      <c r="J12" s="87"/>
      <c r="K12" s="176"/>
      <c r="L12" s="79">
        <v>33</v>
      </c>
      <c r="M12" s="79">
        <v>22</v>
      </c>
      <c r="N12" s="79">
        <v>22</v>
      </c>
      <c r="O12" s="88">
        <v>5</v>
      </c>
      <c r="P12" s="89">
        <v>0</v>
      </c>
      <c r="Q12" s="90">
        <f>O12+P12</f>
        <v>5</v>
      </c>
      <c r="R12" s="80">
        <f>IFERROR(Q12/N12,"-")</f>
        <v>0.22727272727273</v>
      </c>
      <c r="S12" s="79">
        <v>1</v>
      </c>
      <c r="T12" s="79">
        <v>0</v>
      </c>
      <c r="U12" s="80">
        <f>IFERROR(T12/(Q12),"-")</f>
        <v>0</v>
      </c>
      <c r="V12" s="81"/>
      <c r="W12" s="82">
        <v>2</v>
      </c>
      <c r="X12" s="80">
        <f>IF(Q12=0,"-",W12/Q12)</f>
        <v>0.4</v>
      </c>
      <c r="Y12" s="181">
        <v>134000</v>
      </c>
      <c r="Z12" s="182">
        <f>IFERROR(Y12/Q12,"-")</f>
        <v>26800</v>
      </c>
      <c r="AA12" s="182">
        <f>IFERROR(Y12/W12,"-")</f>
        <v>67000</v>
      </c>
      <c r="AB12" s="176"/>
      <c r="AC12" s="83"/>
      <c r="AD12" s="77"/>
      <c r="AE12" s="91">
        <v>1</v>
      </c>
      <c r="AF12" s="92">
        <f>IF(Q12=0,"",IF(AE12=0,"",(AE12/Q12)))</f>
        <v>0.2</v>
      </c>
      <c r="AG12" s="91">
        <v>1</v>
      </c>
      <c r="AH12" s="93">
        <f>IFERROR(AG12/AE12,"-")</f>
        <v>1</v>
      </c>
      <c r="AI12" s="94">
        <v>3000</v>
      </c>
      <c r="AJ12" s="95">
        <f>IFERROR(AI12/AE12,"-")</f>
        <v>3000</v>
      </c>
      <c r="AK12" s="96">
        <v>1</v>
      </c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2</v>
      </c>
      <c r="BP12" s="117">
        <f>IF(Q12=0,"",IF(BO12=0,"",(BO12/Q12)))</f>
        <v>0.4</v>
      </c>
      <c r="BQ12" s="118">
        <v>1</v>
      </c>
      <c r="BR12" s="119">
        <f>IFERROR(BQ12/BO12,"-")</f>
        <v>0.5</v>
      </c>
      <c r="BS12" s="120">
        <v>1000</v>
      </c>
      <c r="BT12" s="121">
        <f>IFERROR(BS12/BO12,"-")</f>
        <v>500</v>
      </c>
      <c r="BU12" s="122">
        <v>1</v>
      </c>
      <c r="BV12" s="122"/>
      <c r="BW12" s="122"/>
      <c r="BX12" s="123">
        <v>2</v>
      </c>
      <c r="BY12" s="124">
        <f>IF(Q12=0,"",IF(BX12=0,"",(BX12/Q12)))</f>
        <v>0.4</v>
      </c>
      <c r="BZ12" s="125">
        <v>1</v>
      </c>
      <c r="CA12" s="126">
        <f>IFERROR(BZ12/BX12,"-")</f>
        <v>0.5</v>
      </c>
      <c r="CB12" s="127">
        <v>133000</v>
      </c>
      <c r="CC12" s="128">
        <f>IFERROR(CB12/BX12,"-")</f>
        <v>66500</v>
      </c>
      <c r="CD12" s="129"/>
      <c r="CE12" s="129"/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2</v>
      </c>
      <c r="CQ12" s="138">
        <v>134000</v>
      </c>
      <c r="CR12" s="138">
        <v>133000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/>
      <c r="B13" s="184" t="s">
        <v>81</v>
      </c>
      <c r="C13" s="184" t="s">
        <v>58</v>
      </c>
      <c r="D13" s="184"/>
      <c r="E13" s="184" t="s">
        <v>82</v>
      </c>
      <c r="F13" s="184" t="s">
        <v>83</v>
      </c>
      <c r="G13" s="184" t="s">
        <v>61</v>
      </c>
      <c r="H13" s="87"/>
      <c r="I13" s="87" t="s">
        <v>78</v>
      </c>
      <c r="J13" s="87"/>
      <c r="K13" s="176"/>
      <c r="L13" s="79">
        <v>8</v>
      </c>
      <c r="M13" s="79">
        <v>0</v>
      </c>
      <c r="N13" s="79">
        <v>48</v>
      </c>
      <c r="O13" s="88">
        <v>3</v>
      </c>
      <c r="P13" s="89">
        <v>0</v>
      </c>
      <c r="Q13" s="90">
        <f>O13+P13</f>
        <v>3</v>
      </c>
      <c r="R13" s="80">
        <f>IFERROR(Q13/N13,"-")</f>
        <v>0.0625</v>
      </c>
      <c r="S13" s="79">
        <v>0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0.33333333333333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1</v>
      </c>
      <c r="BG13" s="110">
        <f>IF(Q13=0,"",IF(BF13=0,"",(BF13/Q13)))</f>
        <v>0.33333333333333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1</v>
      </c>
      <c r="BP13" s="117">
        <f>IF(Q13=0,"",IF(BO13=0,"",(BO13/Q13)))</f>
        <v>0.33333333333333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84</v>
      </c>
      <c r="C14" s="184" t="s">
        <v>58</v>
      </c>
      <c r="D14" s="184"/>
      <c r="E14" s="184" t="s">
        <v>82</v>
      </c>
      <c r="F14" s="184" t="s">
        <v>83</v>
      </c>
      <c r="G14" s="184" t="s">
        <v>73</v>
      </c>
      <c r="H14" s="87"/>
      <c r="I14" s="87"/>
      <c r="J14" s="87"/>
      <c r="K14" s="176"/>
      <c r="L14" s="79">
        <v>18</v>
      </c>
      <c r="M14" s="79">
        <v>11</v>
      </c>
      <c r="N14" s="79">
        <v>13</v>
      </c>
      <c r="O14" s="88">
        <v>0</v>
      </c>
      <c r="P14" s="89">
        <v>0</v>
      </c>
      <c r="Q14" s="90">
        <f>O14+P14</f>
        <v>0</v>
      </c>
      <c r="R14" s="80">
        <f>IFERROR(Q14/N14,"-")</f>
        <v>0</v>
      </c>
      <c r="S14" s="79">
        <v>0</v>
      </c>
      <c r="T14" s="79">
        <v>0</v>
      </c>
      <c r="U14" s="80" t="str">
        <f>IFERROR(T14/(Q14),"-")</f>
        <v>-</v>
      </c>
      <c r="V14" s="81"/>
      <c r="W14" s="82">
        <v>0</v>
      </c>
      <c r="X14" s="80" t="str">
        <f>IF(Q14=0,"-",W14/Q14)</f>
        <v>-</v>
      </c>
      <c r="Y14" s="181">
        <v>0</v>
      </c>
      <c r="Z14" s="182" t="str">
        <f>IFERROR(Y14/Q14,"-")</f>
        <v>-</v>
      </c>
      <c r="AA14" s="182" t="str">
        <f>IFERROR(Y14/W14,"-")</f>
        <v>-</v>
      </c>
      <c r="AB14" s="176"/>
      <c r="AC14" s="83"/>
      <c r="AD14" s="77"/>
      <c r="AE14" s="91"/>
      <c r="AF14" s="92" t="str">
        <f>IF(Q14=0,"",IF(AE14=0,"",(AE14/Q14)))</f>
        <v/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 t="str">
        <f>IF(Q14=0,"",IF(AN14=0,"",(AN14/Q14)))</f>
        <v/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 t="str">
        <f>IF(Q14=0,"",IF(AW14=0,"",(AW14/Q14)))</f>
        <v/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 t="str">
        <f>IF(Q14=0,"",IF(BF14=0,"",(BF14/Q14)))</f>
        <v/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 t="str">
        <f>IF(Q14=0,"",IF(BO14=0,"",(BO14/Q14)))</f>
        <v/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 t="str">
        <f>IF(Q14=0,"",IF(BX14=0,"",(BX14/Q14)))</f>
        <v/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 t="str">
        <f>IF(Q14=0,"",IF(CG14=0,"",(CG14/Q14)))</f>
        <v/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85</v>
      </c>
      <c r="C15" s="184" t="s">
        <v>58</v>
      </c>
      <c r="D15" s="184"/>
      <c r="E15" s="184" t="s">
        <v>86</v>
      </c>
      <c r="F15" s="184" t="s">
        <v>87</v>
      </c>
      <c r="G15" s="184" t="s">
        <v>61</v>
      </c>
      <c r="H15" s="87"/>
      <c r="I15" s="87" t="s">
        <v>78</v>
      </c>
      <c r="J15" s="87"/>
      <c r="K15" s="176"/>
      <c r="L15" s="79">
        <v>7</v>
      </c>
      <c r="M15" s="79">
        <v>0</v>
      </c>
      <c r="N15" s="79">
        <v>54</v>
      </c>
      <c r="O15" s="88">
        <v>2</v>
      </c>
      <c r="P15" s="89">
        <v>0</v>
      </c>
      <c r="Q15" s="90">
        <f>O15+P15</f>
        <v>2</v>
      </c>
      <c r="R15" s="80">
        <f>IFERROR(Q15/N15,"-")</f>
        <v>0.037037037037037</v>
      </c>
      <c r="S15" s="79">
        <v>0</v>
      </c>
      <c r="T15" s="79">
        <v>0</v>
      </c>
      <c r="U15" s="80">
        <f>IFERROR(T15/(Q15),"-")</f>
        <v>0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1</v>
      </c>
      <c r="BP15" s="117">
        <f>IF(Q15=0,"",IF(BO15=0,"",(BO15/Q15)))</f>
        <v>0.5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1</v>
      </c>
      <c r="BY15" s="124">
        <f>IF(Q15=0,"",IF(BX15=0,"",(BX15/Q15)))</f>
        <v>0.5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88</v>
      </c>
      <c r="C16" s="184" t="s">
        <v>58</v>
      </c>
      <c r="D16" s="184"/>
      <c r="E16" s="184" t="s">
        <v>86</v>
      </c>
      <c r="F16" s="184" t="s">
        <v>87</v>
      </c>
      <c r="G16" s="184" t="s">
        <v>73</v>
      </c>
      <c r="H16" s="87"/>
      <c r="I16" s="87"/>
      <c r="J16" s="87"/>
      <c r="K16" s="176"/>
      <c r="L16" s="79">
        <v>19</v>
      </c>
      <c r="M16" s="79">
        <v>14</v>
      </c>
      <c r="N16" s="79">
        <v>32</v>
      </c>
      <c r="O16" s="88">
        <v>4</v>
      </c>
      <c r="P16" s="89">
        <v>0</v>
      </c>
      <c r="Q16" s="90">
        <f>O16+P16</f>
        <v>4</v>
      </c>
      <c r="R16" s="80">
        <f>IFERROR(Q16/N16,"-")</f>
        <v>0.125</v>
      </c>
      <c r="S16" s="79">
        <v>1</v>
      </c>
      <c r="T16" s="79">
        <v>0</v>
      </c>
      <c r="U16" s="80">
        <f>IFERROR(T16/(Q16),"-")</f>
        <v>0</v>
      </c>
      <c r="V16" s="81"/>
      <c r="W16" s="82">
        <v>1</v>
      </c>
      <c r="X16" s="80">
        <f>IF(Q16=0,"-",W16/Q16)</f>
        <v>0.25</v>
      </c>
      <c r="Y16" s="181">
        <v>19440</v>
      </c>
      <c r="Z16" s="182">
        <f>IFERROR(Y16/Q16,"-")</f>
        <v>4860</v>
      </c>
      <c r="AA16" s="182">
        <f>IFERROR(Y16/W16,"-")</f>
        <v>19440</v>
      </c>
      <c r="AB16" s="176"/>
      <c r="AC16" s="83"/>
      <c r="AD16" s="77"/>
      <c r="AE16" s="91">
        <v>1</v>
      </c>
      <c r="AF16" s="92">
        <f>IF(Q16=0,"",IF(AE16=0,"",(AE16/Q16)))</f>
        <v>0.25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>
        <v>1</v>
      </c>
      <c r="BY16" s="124">
        <f>IF(Q16=0,"",IF(BX16=0,"",(BX16/Q16)))</f>
        <v>0.25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>
        <v>2</v>
      </c>
      <c r="CH16" s="131">
        <f>IF(Q16=0,"",IF(CG16=0,"",(CG16/Q16)))</f>
        <v>0.5</v>
      </c>
      <c r="CI16" s="132">
        <v>2</v>
      </c>
      <c r="CJ16" s="133">
        <f>IFERROR(CI16/CG16,"-")</f>
        <v>1</v>
      </c>
      <c r="CK16" s="134">
        <v>62440</v>
      </c>
      <c r="CL16" s="135">
        <f>IFERROR(CK16/CG16,"-")</f>
        <v>31220</v>
      </c>
      <c r="CM16" s="136"/>
      <c r="CN16" s="136"/>
      <c r="CO16" s="136">
        <v>2</v>
      </c>
      <c r="CP16" s="137">
        <v>1</v>
      </c>
      <c r="CQ16" s="138">
        <v>19440</v>
      </c>
      <c r="CR16" s="138">
        <v>53000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89</v>
      </c>
      <c r="C17" s="184" t="s">
        <v>58</v>
      </c>
      <c r="D17" s="184"/>
      <c r="E17" s="184" t="s">
        <v>90</v>
      </c>
      <c r="F17" s="184" t="s">
        <v>91</v>
      </c>
      <c r="G17" s="184" t="s">
        <v>61</v>
      </c>
      <c r="H17" s="87"/>
      <c r="I17" s="87" t="s">
        <v>78</v>
      </c>
      <c r="J17" s="87"/>
      <c r="K17" s="176"/>
      <c r="L17" s="79">
        <v>22</v>
      </c>
      <c r="M17" s="79">
        <v>0</v>
      </c>
      <c r="N17" s="79">
        <v>56</v>
      </c>
      <c r="O17" s="88">
        <v>8</v>
      </c>
      <c r="P17" s="89">
        <v>0</v>
      </c>
      <c r="Q17" s="90">
        <f>O17+P17</f>
        <v>8</v>
      </c>
      <c r="R17" s="80">
        <f>IFERROR(Q17/N17,"-")</f>
        <v>0.14285714285714</v>
      </c>
      <c r="S17" s="79">
        <v>1</v>
      </c>
      <c r="T17" s="79">
        <v>2</v>
      </c>
      <c r="U17" s="80">
        <f>IFERROR(T17/(Q17),"-")</f>
        <v>0.25</v>
      </c>
      <c r="V17" s="81"/>
      <c r="W17" s="82">
        <v>1</v>
      </c>
      <c r="X17" s="80">
        <f>IF(Q17=0,"-",W17/Q17)</f>
        <v>0.125</v>
      </c>
      <c r="Y17" s="181">
        <v>25000</v>
      </c>
      <c r="Z17" s="182">
        <f>IFERROR(Y17/Q17,"-")</f>
        <v>3125</v>
      </c>
      <c r="AA17" s="182">
        <f>IFERROR(Y17/W17,"-")</f>
        <v>25000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0.125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6</v>
      </c>
      <c r="BP17" s="117">
        <f>IF(Q17=0,"",IF(BO17=0,"",(BO17/Q17)))</f>
        <v>0.75</v>
      </c>
      <c r="BQ17" s="118">
        <v>1</v>
      </c>
      <c r="BR17" s="119">
        <f>IFERROR(BQ17/BO17,"-")</f>
        <v>0.16666666666667</v>
      </c>
      <c r="BS17" s="120">
        <v>25000</v>
      </c>
      <c r="BT17" s="121">
        <f>IFERROR(BS17/BO17,"-")</f>
        <v>4166.6666666667</v>
      </c>
      <c r="BU17" s="122"/>
      <c r="BV17" s="122"/>
      <c r="BW17" s="122">
        <v>1</v>
      </c>
      <c r="BX17" s="123">
        <v>1</v>
      </c>
      <c r="BY17" s="124">
        <f>IF(Q17=0,"",IF(BX17=0,"",(BX17/Q17)))</f>
        <v>0.125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25000</v>
      </c>
      <c r="CR17" s="138">
        <v>25000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92</v>
      </c>
      <c r="C18" s="184" t="s">
        <v>58</v>
      </c>
      <c r="D18" s="184"/>
      <c r="E18" s="184" t="s">
        <v>90</v>
      </c>
      <c r="F18" s="184" t="s">
        <v>91</v>
      </c>
      <c r="G18" s="184" t="s">
        <v>73</v>
      </c>
      <c r="H18" s="87"/>
      <c r="I18" s="87"/>
      <c r="J18" s="87"/>
      <c r="K18" s="176"/>
      <c r="L18" s="79">
        <v>631</v>
      </c>
      <c r="M18" s="79">
        <v>27</v>
      </c>
      <c r="N18" s="79">
        <v>20</v>
      </c>
      <c r="O18" s="88">
        <v>8</v>
      </c>
      <c r="P18" s="89">
        <v>0</v>
      </c>
      <c r="Q18" s="90">
        <f>O18+P18</f>
        <v>8</v>
      </c>
      <c r="R18" s="80">
        <f>IFERROR(Q18/N18,"-")</f>
        <v>0.4</v>
      </c>
      <c r="S18" s="79">
        <v>2</v>
      </c>
      <c r="T18" s="79">
        <v>1</v>
      </c>
      <c r="U18" s="80">
        <f>IFERROR(T18/(Q18),"-")</f>
        <v>0.125</v>
      </c>
      <c r="V18" s="81"/>
      <c r="W18" s="82">
        <v>5</v>
      </c>
      <c r="X18" s="80">
        <f>IF(Q18=0,"-",W18/Q18)</f>
        <v>0.625</v>
      </c>
      <c r="Y18" s="181">
        <v>81000</v>
      </c>
      <c r="Z18" s="182">
        <f>IFERROR(Y18/Q18,"-")</f>
        <v>10125</v>
      </c>
      <c r="AA18" s="182">
        <f>IFERROR(Y18/W18,"-")</f>
        <v>16200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2</v>
      </c>
      <c r="BP18" s="117">
        <f>IF(Q18=0,"",IF(BO18=0,"",(BO18/Q18)))</f>
        <v>0.25</v>
      </c>
      <c r="BQ18" s="118">
        <v>1</v>
      </c>
      <c r="BR18" s="119">
        <f>IFERROR(BQ18/BO18,"-")</f>
        <v>0.5</v>
      </c>
      <c r="BS18" s="120">
        <v>1000</v>
      </c>
      <c r="BT18" s="121">
        <f>IFERROR(BS18/BO18,"-")</f>
        <v>500</v>
      </c>
      <c r="BU18" s="122">
        <v>1</v>
      </c>
      <c r="BV18" s="122"/>
      <c r="BW18" s="122"/>
      <c r="BX18" s="123">
        <v>3</v>
      </c>
      <c r="BY18" s="124">
        <f>IF(Q18=0,"",IF(BX18=0,"",(BX18/Q18)))</f>
        <v>0.375</v>
      </c>
      <c r="BZ18" s="125">
        <v>1</v>
      </c>
      <c r="CA18" s="126">
        <f>IFERROR(BZ18/BX18,"-")</f>
        <v>0.33333333333333</v>
      </c>
      <c r="CB18" s="127">
        <v>1000</v>
      </c>
      <c r="CC18" s="128">
        <f>IFERROR(CB18/BX18,"-")</f>
        <v>333.33333333333</v>
      </c>
      <c r="CD18" s="129">
        <v>1</v>
      </c>
      <c r="CE18" s="129"/>
      <c r="CF18" s="129"/>
      <c r="CG18" s="130">
        <v>3</v>
      </c>
      <c r="CH18" s="131">
        <f>IF(Q18=0,"",IF(CG18=0,"",(CG18/Q18)))</f>
        <v>0.375</v>
      </c>
      <c r="CI18" s="132">
        <v>3</v>
      </c>
      <c r="CJ18" s="133">
        <f>IFERROR(CI18/CG18,"-")</f>
        <v>1</v>
      </c>
      <c r="CK18" s="134">
        <v>79000</v>
      </c>
      <c r="CL18" s="135">
        <f>IFERROR(CK18/CG18,"-")</f>
        <v>26333.333333333</v>
      </c>
      <c r="CM18" s="136">
        <v>1</v>
      </c>
      <c r="CN18" s="136"/>
      <c r="CO18" s="136">
        <v>2</v>
      </c>
      <c r="CP18" s="137">
        <v>5</v>
      </c>
      <c r="CQ18" s="138">
        <v>81000</v>
      </c>
      <c r="CR18" s="138">
        <v>59000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0</v>
      </c>
      <c r="B19" s="184" t="s">
        <v>93</v>
      </c>
      <c r="C19" s="184" t="s">
        <v>58</v>
      </c>
      <c r="D19" s="184"/>
      <c r="E19" s="184" t="s">
        <v>94</v>
      </c>
      <c r="F19" s="184" t="s">
        <v>95</v>
      </c>
      <c r="G19" s="184" t="s">
        <v>61</v>
      </c>
      <c r="H19" s="87" t="s">
        <v>62</v>
      </c>
      <c r="I19" s="87" t="s">
        <v>96</v>
      </c>
      <c r="J19" s="185" t="s">
        <v>97</v>
      </c>
      <c r="K19" s="176">
        <v>120000</v>
      </c>
      <c r="L19" s="79">
        <v>17</v>
      </c>
      <c r="M19" s="79">
        <v>0</v>
      </c>
      <c r="N19" s="79">
        <v>97</v>
      </c>
      <c r="O19" s="88">
        <v>10</v>
      </c>
      <c r="P19" s="89">
        <v>0</v>
      </c>
      <c r="Q19" s="90">
        <f>O19+P19</f>
        <v>10</v>
      </c>
      <c r="R19" s="80">
        <f>IFERROR(Q19/N19,"-")</f>
        <v>0.10309278350515</v>
      </c>
      <c r="S19" s="79">
        <v>0</v>
      </c>
      <c r="T19" s="79">
        <v>1</v>
      </c>
      <c r="U19" s="80">
        <f>IFERROR(T19/(Q19),"-")</f>
        <v>0.1</v>
      </c>
      <c r="V19" s="81">
        <f>IFERROR(K19/SUM(Q19:Q20),"-")</f>
        <v>9230.7692307692</v>
      </c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>
        <f>SUM(Y19:Y20)-SUM(K19:K20)</f>
        <v>-120000</v>
      </c>
      <c r="AC19" s="83">
        <f>SUM(Y19:Y20)/SUM(K19:K20)</f>
        <v>0</v>
      </c>
      <c r="AD19" s="77"/>
      <c r="AE19" s="91">
        <v>1</v>
      </c>
      <c r="AF19" s="92">
        <f>IF(Q19=0,"",IF(AE19=0,"",(AE19/Q19)))</f>
        <v>0.1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>
        <v>1</v>
      </c>
      <c r="AX19" s="104">
        <f>IF(Q19=0,"",IF(AW19=0,"",(AW19/Q19)))</f>
        <v>0.1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3</v>
      </c>
      <c r="BG19" s="110">
        <f>IF(Q19=0,"",IF(BF19=0,"",(BF19/Q19)))</f>
        <v>0.3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4</v>
      </c>
      <c r="BP19" s="117">
        <f>IF(Q19=0,"",IF(BO19=0,"",(BO19/Q19)))</f>
        <v>0.4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1</v>
      </c>
      <c r="BY19" s="124">
        <f>IF(Q19=0,"",IF(BX19=0,"",(BX19/Q19)))</f>
        <v>0.1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98</v>
      </c>
      <c r="C20" s="184" t="s">
        <v>58</v>
      </c>
      <c r="D20" s="184"/>
      <c r="E20" s="184" t="s">
        <v>94</v>
      </c>
      <c r="F20" s="184" t="s">
        <v>95</v>
      </c>
      <c r="G20" s="184" t="s">
        <v>73</v>
      </c>
      <c r="H20" s="87"/>
      <c r="I20" s="87"/>
      <c r="J20" s="87"/>
      <c r="K20" s="176"/>
      <c r="L20" s="79">
        <v>12</v>
      </c>
      <c r="M20" s="79">
        <v>10</v>
      </c>
      <c r="N20" s="79">
        <v>4</v>
      </c>
      <c r="O20" s="88">
        <v>3</v>
      </c>
      <c r="P20" s="89">
        <v>0</v>
      </c>
      <c r="Q20" s="90">
        <f>O20+P20</f>
        <v>3</v>
      </c>
      <c r="R20" s="80">
        <f>IFERROR(Q20/N20,"-")</f>
        <v>0.75</v>
      </c>
      <c r="S20" s="79">
        <v>1</v>
      </c>
      <c r="T20" s="79">
        <v>0</v>
      </c>
      <c r="U20" s="80">
        <f>IFERROR(T20/(Q20),"-")</f>
        <v>0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0.33333333333333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>
        <v>1</v>
      </c>
      <c r="BY20" s="124">
        <f>IF(Q20=0,"",IF(BX20=0,"",(BX20/Q20)))</f>
        <v>0.33333333333333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>
        <v>1</v>
      </c>
      <c r="CH20" s="131">
        <f>IF(Q20=0,"",IF(CG20=0,"",(CG20/Q20)))</f>
        <v>0.33333333333333</v>
      </c>
      <c r="CI20" s="132"/>
      <c r="CJ20" s="133">
        <f>IFERROR(CI20/CG20,"-")</f>
        <v>0</v>
      </c>
      <c r="CK20" s="134"/>
      <c r="CL20" s="135">
        <f>IFERROR(CK20/CG20,"-")</f>
        <v>0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0.08</v>
      </c>
      <c r="B21" s="184" t="s">
        <v>99</v>
      </c>
      <c r="C21" s="184" t="s">
        <v>58</v>
      </c>
      <c r="D21" s="184"/>
      <c r="E21" s="184" t="s">
        <v>94</v>
      </c>
      <c r="F21" s="184" t="s">
        <v>95</v>
      </c>
      <c r="G21" s="184" t="s">
        <v>61</v>
      </c>
      <c r="H21" s="87" t="s">
        <v>66</v>
      </c>
      <c r="I21" s="87" t="s">
        <v>96</v>
      </c>
      <c r="J21" s="185" t="s">
        <v>97</v>
      </c>
      <c r="K21" s="176">
        <v>150000</v>
      </c>
      <c r="L21" s="79">
        <v>14</v>
      </c>
      <c r="M21" s="79">
        <v>0</v>
      </c>
      <c r="N21" s="79">
        <v>54</v>
      </c>
      <c r="O21" s="88">
        <v>3</v>
      </c>
      <c r="P21" s="89">
        <v>0</v>
      </c>
      <c r="Q21" s="90">
        <f>O21+P21</f>
        <v>3</v>
      </c>
      <c r="R21" s="80">
        <f>IFERROR(Q21/N21,"-")</f>
        <v>0.055555555555556</v>
      </c>
      <c r="S21" s="79">
        <v>0</v>
      </c>
      <c r="T21" s="79">
        <v>1</v>
      </c>
      <c r="U21" s="80">
        <f>IFERROR(T21/(Q21),"-")</f>
        <v>0.33333333333333</v>
      </c>
      <c r="V21" s="81">
        <f>IFERROR(K21/SUM(Q21:Q22),"-")</f>
        <v>12500</v>
      </c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>
        <f>SUM(Y21:Y22)-SUM(K21:K22)</f>
        <v>-138000</v>
      </c>
      <c r="AC21" s="83">
        <f>SUM(Y21:Y22)/SUM(K21:K22)</f>
        <v>0.08</v>
      </c>
      <c r="AD21" s="77"/>
      <c r="AE21" s="91">
        <v>1</v>
      </c>
      <c r="AF21" s="92">
        <f>IF(Q21=0,"",IF(AE21=0,"",(AE21/Q21)))</f>
        <v>0.33333333333333</v>
      </c>
      <c r="AG21" s="91"/>
      <c r="AH21" s="93">
        <f>IFERROR(AG21/AE21,"-")</f>
        <v>0</v>
      </c>
      <c r="AI21" s="94"/>
      <c r="AJ21" s="95">
        <f>IFERROR(AI21/AE21,"-")</f>
        <v>0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1</v>
      </c>
      <c r="BP21" s="117">
        <f>IF(Q21=0,"",IF(BO21=0,"",(BO21/Q21)))</f>
        <v>0.33333333333333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1</v>
      </c>
      <c r="BY21" s="124">
        <f>IF(Q21=0,"",IF(BX21=0,"",(BX21/Q21)))</f>
        <v>0.33333333333333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100</v>
      </c>
      <c r="C22" s="184" t="s">
        <v>58</v>
      </c>
      <c r="D22" s="184"/>
      <c r="E22" s="184" t="s">
        <v>94</v>
      </c>
      <c r="F22" s="184" t="s">
        <v>95</v>
      </c>
      <c r="G22" s="184" t="s">
        <v>73</v>
      </c>
      <c r="H22" s="87"/>
      <c r="I22" s="87"/>
      <c r="J22" s="87"/>
      <c r="K22" s="176"/>
      <c r="L22" s="79">
        <v>116</v>
      </c>
      <c r="M22" s="79">
        <v>20</v>
      </c>
      <c r="N22" s="79">
        <v>13</v>
      </c>
      <c r="O22" s="88">
        <v>9</v>
      </c>
      <c r="P22" s="89">
        <v>0</v>
      </c>
      <c r="Q22" s="90">
        <f>O22+P22</f>
        <v>9</v>
      </c>
      <c r="R22" s="80">
        <f>IFERROR(Q22/N22,"-")</f>
        <v>0.69230769230769</v>
      </c>
      <c r="S22" s="79">
        <v>1</v>
      </c>
      <c r="T22" s="79">
        <v>2</v>
      </c>
      <c r="U22" s="80">
        <f>IFERROR(T22/(Q22),"-")</f>
        <v>0.22222222222222</v>
      </c>
      <c r="V22" s="81"/>
      <c r="W22" s="82">
        <v>2</v>
      </c>
      <c r="X22" s="80">
        <f>IF(Q22=0,"-",W22/Q22)</f>
        <v>0.22222222222222</v>
      </c>
      <c r="Y22" s="181">
        <v>12000</v>
      </c>
      <c r="Z22" s="182">
        <f>IFERROR(Y22/Q22,"-")</f>
        <v>1333.3333333333</v>
      </c>
      <c r="AA22" s="182">
        <f>IFERROR(Y22/W22,"-")</f>
        <v>6000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1</v>
      </c>
      <c r="BG22" s="110">
        <f>IF(Q22=0,"",IF(BF22=0,"",(BF22/Q22)))</f>
        <v>0.11111111111111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2</v>
      </c>
      <c r="BP22" s="117">
        <f>IF(Q22=0,"",IF(BO22=0,"",(BO22/Q22)))</f>
        <v>0.22222222222222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4</v>
      </c>
      <c r="BY22" s="124">
        <f>IF(Q22=0,"",IF(BX22=0,"",(BX22/Q22)))</f>
        <v>0.44444444444444</v>
      </c>
      <c r="BZ22" s="125">
        <v>2</v>
      </c>
      <c r="CA22" s="126">
        <f>IFERROR(BZ22/BX22,"-")</f>
        <v>0.5</v>
      </c>
      <c r="CB22" s="127">
        <v>6000</v>
      </c>
      <c r="CC22" s="128">
        <f>IFERROR(CB22/BX22,"-")</f>
        <v>1500</v>
      </c>
      <c r="CD22" s="129">
        <v>1</v>
      </c>
      <c r="CE22" s="129">
        <v>1</v>
      </c>
      <c r="CF22" s="129"/>
      <c r="CG22" s="130">
        <v>2</v>
      </c>
      <c r="CH22" s="131">
        <f>IF(Q22=0,"",IF(CG22=0,"",(CG22/Q22)))</f>
        <v>0.22222222222222</v>
      </c>
      <c r="CI22" s="132">
        <v>1</v>
      </c>
      <c r="CJ22" s="133">
        <f>IFERROR(CI22/CG22,"-")</f>
        <v>0.5</v>
      </c>
      <c r="CK22" s="134">
        <v>9000</v>
      </c>
      <c r="CL22" s="135">
        <f>IFERROR(CK22/CG22,"-")</f>
        <v>4500</v>
      </c>
      <c r="CM22" s="136"/>
      <c r="CN22" s="136"/>
      <c r="CO22" s="136">
        <v>1</v>
      </c>
      <c r="CP22" s="137">
        <v>2</v>
      </c>
      <c r="CQ22" s="138">
        <v>12000</v>
      </c>
      <c r="CR22" s="138">
        <v>9000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0.73333333333333</v>
      </c>
      <c r="B23" s="184" t="s">
        <v>101</v>
      </c>
      <c r="C23" s="184" t="s">
        <v>58</v>
      </c>
      <c r="D23" s="184"/>
      <c r="E23" s="184" t="s">
        <v>94</v>
      </c>
      <c r="F23" s="184" t="s">
        <v>95</v>
      </c>
      <c r="G23" s="184" t="s">
        <v>102</v>
      </c>
      <c r="H23" s="87" t="s">
        <v>103</v>
      </c>
      <c r="I23" s="87" t="s">
        <v>63</v>
      </c>
      <c r="J23" s="186" t="s">
        <v>104</v>
      </c>
      <c r="K23" s="176">
        <v>120000</v>
      </c>
      <c r="L23" s="79">
        <v>28</v>
      </c>
      <c r="M23" s="79">
        <v>0</v>
      </c>
      <c r="N23" s="79">
        <v>108</v>
      </c>
      <c r="O23" s="88">
        <v>11</v>
      </c>
      <c r="P23" s="89">
        <v>0</v>
      </c>
      <c r="Q23" s="90">
        <f>O23+P23</f>
        <v>11</v>
      </c>
      <c r="R23" s="80">
        <f>IFERROR(Q23/N23,"-")</f>
        <v>0.10185185185185</v>
      </c>
      <c r="S23" s="79">
        <v>2</v>
      </c>
      <c r="T23" s="79">
        <v>5</v>
      </c>
      <c r="U23" s="80">
        <f>IFERROR(T23/(Q23),"-")</f>
        <v>0.45454545454545</v>
      </c>
      <c r="V23" s="81">
        <f>IFERROR(K23/SUM(Q23:Q24),"-")</f>
        <v>8000</v>
      </c>
      <c r="W23" s="82">
        <v>2</v>
      </c>
      <c r="X23" s="80">
        <f>IF(Q23=0,"-",W23/Q23)</f>
        <v>0.18181818181818</v>
      </c>
      <c r="Y23" s="181">
        <v>37000</v>
      </c>
      <c r="Z23" s="182">
        <f>IFERROR(Y23/Q23,"-")</f>
        <v>3363.6363636364</v>
      </c>
      <c r="AA23" s="182">
        <f>IFERROR(Y23/W23,"-")</f>
        <v>18500</v>
      </c>
      <c r="AB23" s="176">
        <f>SUM(Y23:Y24)-SUM(K23:K24)</f>
        <v>-32000</v>
      </c>
      <c r="AC23" s="83">
        <f>SUM(Y23:Y24)/SUM(K23:K24)</f>
        <v>0.73333333333333</v>
      </c>
      <c r="AD23" s="77"/>
      <c r="AE23" s="91">
        <v>1</v>
      </c>
      <c r="AF23" s="92">
        <f>IF(Q23=0,"",IF(AE23=0,"",(AE23/Q23)))</f>
        <v>0.090909090909091</v>
      </c>
      <c r="AG23" s="91"/>
      <c r="AH23" s="93">
        <f>IFERROR(AG23/AE23,"-")</f>
        <v>0</v>
      </c>
      <c r="AI23" s="94"/>
      <c r="AJ23" s="95">
        <f>IFERROR(AI23/AE23,"-")</f>
        <v>0</v>
      </c>
      <c r="AK23" s="96"/>
      <c r="AL23" s="96"/>
      <c r="AM23" s="96"/>
      <c r="AN23" s="97">
        <v>1</v>
      </c>
      <c r="AO23" s="98">
        <f>IF(Q23=0,"",IF(AN23=0,"",(AN23/Q23)))</f>
        <v>0.090909090909091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3</v>
      </c>
      <c r="BG23" s="110">
        <f>IF(Q23=0,"",IF(BF23=0,"",(BF23/Q23)))</f>
        <v>0.27272727272727</v>
      </c>
      <c r="BH23" s="109">
        <v>1</v>
      </c>
      <c r="BI23" s="111">
        <f>IFERROR(BH23/BF23,"-")</f>
        <v>0.33333333333333</v>
      </c>
      <c r="BJ23" s="112">
        <v>3000</v>
      </c>
      <c r="BK23" s="113">
        <f>IFERROR(BJ23/BF23,"-")</f>
        <v>1000</v>
      </c>
      <c r="BL23" s="114">
        <v>1</v>
      </c>
      <c r="BM23" s="114"/>
      <c r="BN23" s="114"/>
      <c r="BO23" s="116">
        <v>5</v>
      </c>
      <c r="BP23" s="117">
        <f>IF(Q23=0,"",IF(BO23=0,"",(BO23/Q23)))</f>
        <v>0.45454545454545</v>
      </c>
      <c r="BQ23" s="118">
        <v>1</v>
      </c>
      <c r="BR23" s="119">
        <f>IFERROR(BQ23/BO23,"-")</f>
        <v>0.2</v>
      </c>
      <c r="BS23" s="120">
        <v>34000</v>
      </c>
      <c r="BT23" s="121">
        <f>IFERROR(BS23/BO23,"-")</f>
        <v>6800</v>
      </c>
      <c r="BU23" s="122"/>
      <c r="BV23" s="122"/>
      <c r="BW23" s="122">
        <v>1</v>
      </c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>
        <v>1</v>
      </c>
      <c r="CH23" s="131">
        <f>IF(Q23=0,"",IF(CG23=0,"",(CG23/Q23)))</f>
        <v>0.090909090909091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2</v>
      </c>
      <c r="CQ23" s="138">
        <v>37000</v>
      </c>
      <c r="CR23" s="138">
        <v>34000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105</v>
      </c>
      <c r="C24" s="184" t="s">
        <v>58</v>
      </c>
      <c r="D24" s="184"/>
      <c r="E24" s="184" t="s">
        <v>94</v>
      </c>
      <c r="F24" s="184" t="s">
        <v>95</v>
      </c>
      <c r="G24" s="184" t="s">
        <v>73</v>
      </c>
      <c r="H24" s="87"/>
      <c r="I24" s="87"/>
      <c r="J24" s="87"/>
      <c r="K24" s="176"/>
      <c r="L24" s="79">
        <v>26</v>
      </c>
      <c r="M24" s="79">
        <v>17</v>
      </c>
      <c r="N24" s="79">
        <v>15</v>
      </c>
      <c r="O24" s="88">
        <v>4</v>
      </c>
      <c r="P24" s="89">
        <v>0</v>
      </c>
      <c r="Q24" s="90">
        <f>O24+P24</f>
        <v>4</v>
      </c>
      <c r="R24" s="80">
        <f>IFERROR(Q24/N24,"-")</f>
        <v>0.26666666666667</v>
      </c>
      <c r="S24" s="79">
        <v>0</v>
      </c>
      <c r="T24" s="79">
        <v>0</v>
      </c>
      <c r="U24" s="80">
        <f>IFERROR(T24/(Q24),"-")</f>
        <v>0</v>
      </c>
      <c r="V24" s="81"/>
      <c r="W24" s="82">
        <v>1</v>
      </c>
      <c r="X24" s="80">
        <f>IF(Q24=0,"-",W24/Q24)</f>
        <v>0.25</v>
      </c>
      <c r="Y24" s="181">
        <v>51000</v>
      </c>
      <c r="Z24" s="182">
        <f>IFERROR(Y24/Q24,"-")</f>
        <v>12750</v>
      </c>
      <c r="AA24" s="182">
        <f>IFERROR(Y24/W24,"-")</f>
        <v>51000</v>
      </c>
      <c r="AB24" s="176"/>
      <c r="AC24" s="83"/>
      <c r="AD24" s="77"/>
      <c r="AE24" s="91">
        <v>1</v>
      </c>
      <c r="AF24" s="92">
        <f>IF(Q24=0,"",IF(AE24=0,"",(AE24/Q24)))</f>
        <v>0.25</v>
      </c>
      <c r="AG24" s="91"/>
      <c r="AH24" s="93">
        <f>IFERROR(AG24/AE24,"-")</f>
        <v>0</v>
      </c>
      <c r="AI24" s="94"/>
      <c r="AJ24" s="95">
        <f>IFERROR(AI24/AE24,"-")</f>
        <v>0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2</v>
      </c>
      <c r="BP24" s="117">
        <f>IF(Q24=0,"",IF(BO24=0,"",(BO24/Q24)))</f>
        <v>0.5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>
        <v>1</v>
      </c>
      <c r="CH24" s="131">
        <f>IF(Q24=0,"",IF(CG24=0,"",(CG24/Q24)))</f>
        <v>0.25</v>
      </c>
      <c r="CI24" s="132">
        <v>1</v>
      </c>
      <c r="CJ24" s="133">
        <f>IFERROR(CI24/CG24,"-")</f>
        <v>1</v>
      </c>
      <c r="CK24" s="134">
        <v>51000</v>
      </c>
      <c r="CL24" s="135">
        <f>IFERROR(CK24/CG24,"-")</f>
        <v>51000</v>
      </c>
      <c r="CM24" s="136"/>
      <c r="CN24" s="136"/>
      <c r="CO24" s="136">
        <v>1</v>
      </c>
      <c r="CP24" s="137">
        <v>1</v>
      </c>
      <c r="CQ24" s="138">
        <v>51000</v>
      </c>
      <c r="CR24" s="138">
        <v>51000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3.78</v>
      </c>
      <c r="B25" s="184" t="s">
        <v>106</v>
      </c>
      <c r="C25" s="184" t="s">
        <v>58</v>
      </c>
      <c r="D25" s="184"/>
      <c r="E25" s="184" t="s">
        <v>107</v>
      </c>
      <c r="F25" s="184" t="s">
        <v>108</v>
      </c>
      <c r="G25" s="184" t="s">
        <v>102</v>
      </c>
      <c r="H25" s="87" t="s">
        <v>109</v>
      </c>
      <c r="I25" s="87" t="s">
        <v>110</v>
      </c>
      <c r="J25" s="87" t="s">
        <v>111</v>
      </c>
      <c r="K25" s="176">
        <v>50000</v>
      </c>
      <c r="L25" s="79">
        <v>5</v>
      </c>
      <c r="M25" s="79">
        <v>0</v>
      </c>
      <c r="N25" s="79">
        <v>19</v>
      </c>
      <c r="O25" s="88">
        <v>2</v>
      </c>
      <c r="P25" s="89">
        <v>0</v>
      </c>
      <c r="Q25" s="90">
        <f>O25+P25</f>
        <v>2</v>
      </c>
      <c r="R25" s="80">
        <f>IFERROR(Q25/N25,"-")</f>
        <v>0.10526315789474</v>
      </c>
      <c r="S25" s="79">
        <v>1</v>
      </c>
      <c r="T25" s="79">
        <v>1</v>
      </c>
      <c r="U25" s="80">
        <f>IFERROR(T25/(Q25),"-")</f>
        <v>0.5</v>
      </c>
      <c r="V25" s="81">
        <f>IFERROR(K25/SUM(Q25:Q26),"-")</f>
        <v>12500</v>
      </c>
      <c r="W25" s="82">
        <v>1</v>
      </c>
      <c r="X25" s="80">
        <f>IF(Q25=0,"-",W25/Q25)</f>
        <v>0.5</v>
      </c>
      <c r="Y25" s="181">
        <v>189000</v>
      </c>
      <c r="Z25" s="182">
        <f>IFERROR(Y25/Q25,"-")</f>
        <v>94500</v>
      </c>
      <c r="AA25" s="182">
        <f>IFERROR(Y25/W25,"-")</f>
        <v>189000</v>
      </c>
      <c r="AB25" s="176">
        <f>SUM(Y25:Y26)-SUM(K25:K26)</f>
        <v>139000</v>
      </c>
      <c r="AC25" s="83">
        <f>SUM(Y25:Y26)/SUM(K25:K26)</f>
        <v>3.78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1</v>
      </c>
      <c r="BP25" s="117">
        <f>IF(Q25=0,"",IF(BO25=0,"",(BO25/Q25)))</f>
        <v>0.5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1</v>
      </c>
      <c r="BY25" s="124">
        <f>IF(Q25=0,"",IF(BX25=0,"",(BX25/Q25)))</f>
        <v>0.5</v>
      </c>
      <c r="BZ25" s="125">
        <v>1</v>
      </c>
      <c r="CA25" s="126">
        <f>IFERROR(BZ25/BX25,"-")</f>
        <v>1</v>
      </c>
      <c r="CB25" s="127">
        <v>189000</v>
      </c>
      <c r="CC25" s="128">
        <f>IFERROR(CB25/BX25,"-")</f>
        <v>189000</v>
      </c>
      <c r="CD25" s="129"/>
      <c r="CE25" s="129"/>
      <c r="CF25" s="129">
        <v>1</v>
      </c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189000</v>
      </c>
      <c r="CR25" s="138">
        <v>189000</v>
      </c>
      <c r="CS25" s="138"/>
      <c r="CT25" s="139" t="str">
        <f>IF(AND(CR25=0,CS25=0),"",IF(AND(CR25&lt;=100000,CS25&lt;=100000),"",IF(CR25/CQ25&gt;0.7,"男高",IF(CS25/CQ25&gt;0.7,"女高",""))))</f>
        <v>男高</v>
      </c>
    </row>
    <row r="26" spans="1:99">
      <c r="A26" s="78"/>
      <c r="B26" s="184" t="s">
        <v>112</v>
      </c>
      <c r="C26" s="184" t="s">
        <v>58</v>
      </c>
      <c r="D26" s="184"/>
      <c r="E26" s="184" t="s">
        <v>107</v>
      </c>
      <c r="F26" s="184" t="s">
        <v>108</v>
      </c>
      <c r="G26" s="184" t="s">
        <v>73</v>
      </c>
      <c r="H26" s="87"/>
      <c r="I26" s="87"/>
      <c r="J26" s="87"/>
      <c r="K26" s="176"/>
      <c r="L26" s="79">
        <v>22</v>
      </c>
      <c r="M26" s="79">
        <v>9</v>
      </c>
      <c r="N26" s="79">
        <v>2</v>
      </c>
      <c r="O26" s="88">
        <v>2</v>
      </c>
      <c r="P26" s="89">
        <v>0</v>
      </c>
      <c r="Q26" s="90">
        <f>O26+P26</f>
        <v>2</v>
      </c>
      <c r="R26" s="80">
        <f>IFERROR(Q26/N26,"-")</f>
        <v>1</v>
      </c>
      <c r="S26" s="79">
        <v>0</v>
      </c>
      <c r="T26" s="79">
        <v>0</v>
      </c>
      <c r="U26" s="80">
        <f>IFERROR(T26/(Q26),"-")</f>
        <v>0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>
        <v>1</v>
      </c>
      <c r="AF26" s="92">
        <f>IF(Q26=0,"",IF(AE26=0,"",(AE26/Q26)))</f>
        <v>0.5</v>
      </c>
      <c r="AG26" s="91"/>
      <c r="AH26" s="93">
        <f>IFERROR(AG26/AE26,"-")</f>
        <v>0</v>
      </c>
      <c r="AI26" s="94"/>
      <c r="AJ26" s="95">
        <f>IFERROR(AI26/AE26,"-")</f>
        <v>0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0.5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30"/>
      <c r="B27" s="84"/>
      <c r="C27" s="84"/>
      <c r="D27" s="85"/>
      <c r="E27" s="85"/>
      <c r="F27" s="85"/>
      <c r="G27" s="86"/>
      <c r="H27" s="87"/>
      <c r="I27" s="87"/>
      <c r="J27" s="87"/>
      <c r="K27" s="177"/>
      <c r="L27" s="34"/>
      <c r="M27" s="34"/>
      <c r="N27" s="31"/>
      <c r="O27" s="23"/>
      <c r="P27" s="23"/>
      <c r="Q27" s="23"/>
      <c r="R27" s="32"/>
      <c r="S27" s="32"/>
      <c r="T27" s="23"/>
      <c r="U27" s="32"/>
      <c r="V27" s="25"/>
      <c r="W27" s="25"/>
      <c r="X27" s="25"/>
      <c r="Y27" s="183"/>
      <c r="Z27" s="183"/>
      <c r="AA27" s="183"/>
      <c r="AB27" s="183"/>
      <c r="AC27" s="33"/>
      <c r="AD27" s="57"/>
      <c r="AE27" s="61"/>
      <c r="AF27" s="62"/>
      <c r="AG27" s="61"/>
      <c r="AH27" s="65"/>
      <c r="AI27" s="66"/>
      <c r="AJ27" s="67"/>
      <c r="AK27" s="68"/>
      <c r="AL27" s="68"/>
      <c r="AM27" s="68"/>
      <c r="AN27" s="61"/>
      <c r="AO27" s="62"/>
      <c r="AP27" s="61"/>
      <c r="AQ27" s="65"/>
      <c r="AR27" s="66"/>
      <c r="AS27" s="67"/>
      <c r="AT27" s="68"/>
      <c r="AU27" s="68"/>
      <c r="AV27" s="68"/>
      <c r="AW27" s="61"/>
      <c r="AX27" s="62"/>
      <c r="AY27" s="61"/>
      <c r="AZ27" s="65"/>
      <c r="BA27" s="66"/>
      <c r="BB27" s="67"/>
      <c r="BC27" s="68"/>
      <c r="BD27" s="68"/>
      <c r="BE27" s="68"/>
      <c r="BF27" s="61"/>
      <c r="BG27" s="62"/>
      <c r="BH27" s="61"/>
      <c r="BI27" s="65"/>
      <c r="BJ27" s="66"/>
      <c r="BK27" s="67"/>
      <c r="BL27" s="68"/>
      <c r="BM27" s="68"/>
      <c r="BN27" s="68"/>
      <c r="BO27" s="63"/>
      <c r="BP27" s="64"/>
      <c r="BQ27" s="61"/>
      <c r="BR27" s="65"/>
      <c r="BS27" s="66"/>
      <c r="BT27" s="67"/>
      <c r="BU27" s="68"/>
      <c r="BV27" s="68"/>
      <c r="BW27" s="68"/>
      <c r="BX27" s="63"/>
      <c r="BY27" s="64"/>
      <c r="BZ27" s="61"/>
      <c r="CA27" s="65"/>
      <c r="CB27" s="66"/>
      <c r="CC27" s="67"/>
      <c r="CD27" s="68"/>
      <c r="CE27" s="68"/>
      <c r="CF27" s="68"/>
      <c r="CG27" s="63"/>
      <c r="CH27" s="64"/>
      <c r="CI27" s="61"/>
      <c r="CJ27" s="65"/>
      <c r="CK27" s="66"/>
      <c r="CL27" s="67"/>
      <c r="CM27" s="68"/>
      <c r="CN27" s="68"/>
      <c r="CO27" s="68"/>
      <c r="CP27" s="69"/>
      <c r="CQ27" s="66"/>
      <c r="CR27" s="66"/>
      <c r="CS27" s="66"/>
      <c r="CT27" s="70"/>
    </row>
    <row r="28" spans="1:99">
      <c r="A28" s="30"/>
      <c r="B28" s="37"/>
      <c r="C28" s="37"/>
      <c r="D28" s="21"/>
      <c r="E28" s="21"/>
      <c r="F28" s="21"/>
      <c r="G28" s="22"/>
      <c r="H28" s="36"/>
      <c r="I28" s="36"/>
      <c r="J28" s="73"/>
      <c r="K28" s="178"/>
      <c r="L28" s="34"/>
      <c r="M28" s="34"/>
      <c r="N28" s="31"/>
      <c r="O28" s="23"/>
      <c r="P28" s="23"/>
      <c r="Q28" s="23"/>
      <c r="R28" s="32"/>
      <c r="S28" s="32"/>
      <c r="T28" s="23"/>
      <c r="U28" s="32"/>
      <c r="V28" s="25"/>
      <c r="W28" s="25"/>
      <c r="X28" s="25"/>
      <c r="Y28" s="183"/>
      <c r="Z28" s="183"/>
      <c r="AA28" s="183"/>
      <c r="AB28" s="183"/>
      <c r="AC28" s="33"/>
      <c r="AD28" s="59"/>
      <c r="AE28" s="61"/>
      <c r="AF28" s="62"/>
      <c r="AG28" s="61"/>
      <c r="AH28" s="65"/>
      <c r="AI28" s="66"/>
      <c r="AJ28" s="67"/>
      <c r="AK28" s="68"/>
      <c r="AL28" s="68"/>
      <c r="AM28" s="68"/>
      <c r="AN28" s="61"/>
      <c r="AO28" s="62"/>
      <c r="AP28" s="61"/>
      <c r="AQ28" s="65"/>
      <c r="AR28" s="66"/>
      <c r="AS28" s="67"/>
      <c r="AT28" s="68"/>
      <c r="AU28" s="68"/>
      <c r="AV28" s="68"/>
      <c r="AW28" s="61"/>
      <c r="AX28" s="62"/>
      <c r="AY28" s="61"/>
      <c r="AZ28" s="65"/>
      <c r="BA28" s="66"/>
      <c r="BB28" s="67"/>
      <c r="BC28" s="68"/>
      <c r="BD28" s="68"/>
      <c r="BE28" s="68"/>
      <c r="BF28" s="61"/>
      <c r="BG28" s="62"/>
      <c r="BH28" s="61"/>
      <c r="BI28" s="65"/>
      <c r="BJ28" s="66"/>
      <c r="BK28" s="67"/>
      <c r="BL28" s="68"/>
      <c r="BM28" s="68"/>
      <c r="BN28" s="68"/>
      <c r="BO28" s="63"/>
      <c r="BP28" s="64"/>
      <c r="BQ28" s="61"/>
      <c r="BR28" s="65"/>
      <c r="BS28" s="66"/>
      <c r="BT28" s="67"/>
      <c r="BU28" s="68"/>
      <c r="BV28" s="68"/>
      <c r="BW28" s="68"/>
      <c r="BX28" s="63"/>
      <c r="BY28" s="64"/>
      <c r="BZ28" s="61"/>
      <c r="CA28" s="65"/>
      <c r="CB28" s="66"/>
      <c r="CC28" s="67"/>
      <c r="CD28" s="68"/>
      <c r="CE28" s="68"/>
      <c r="CF28" s="68"/>
      <c r="CG28" s="63"/>
      <c r="CH28" s="64"/>
      <c r="CI28" s="61"/>
      <c r="CJ28" s="65"/>
      <c r="CK28" s="66"/>
      <c r="CL28" s="67"/>
      <c r="CM28" s="68"/>
      <c r="CN28" s="68"/>
      <c r="CO28" s="68"/>
      <c r="CP28" s="69"/>
      <c r="CQ28" s="66"/>
      <c r="CR28" s="66"/>
      <c r="CS28" s="66"/>
      <c r="CT28" s="70"/>
    </row>
    <row r="29" spans="1:99">
      <c r="A29" s="19">
        <f>AC29</f>
        <v>0.60028571428571</v>
      </c>
      <c r="B29" s="39"/>
      <c r="C29" s="39"/>
      <c r="D29" s="39"/>
      <c r="E29" s="39"/>
      <c r="F29" s="39"/>
      <c r="G29" s="39"/>
      <c r="H29" s="40" t="s">
        <v>113</v>
      </c>
      <c r="I29" s="40"/>
      <c r="J29" s="40"/>
      <c r="K29" s="179">
        <f>SUM(K6:K28)</f>
        <v>1540000</v>
      </c>
      <c r="L29" s="41">
        <f>SUM(L6:L28)</f>
        <v>1272</v>
      </c>
      <c r="M29" s="41">
        <f>SUM(M6:M28)</f>
        <v>217</v>
      </c>
      <c r="N29" s="41">
        <f>SUM(N6:N28)</f>
        <v>1115</v>
      </c>
      <c r="O29" s="41">
        <f>SUM(O6:O28)</f>
        <v>140</v>
      </c>
      <c r="P29" s="41">
        <f>SUM(P6:P28)</f>
        <v>0</v>
      </c>
      <c r="Q29" s="41">
        <f>SUM(Q6:Q28)</f>
        <v>140</v>
      </c>
      <c r="R29" s="42">
        <f>IFERROR(Q29/N29,"-")</f>
        <v>0.12556053811659</v>
      </c>
      <c r="S29" s="76">
        <f>SUM(S6:S28)</f>
        <v>17</v>
      </c>
      <c r="T29" s="76">
        <f>SUM(T6:T28)</f>
        <v>37</v>
      </c>
      <c r="U29" s="42">
        <f>IFERROR(S29/Q29,"-")</f>
        <v>0.12142857142857</v>
      </c>
      <c r="V29" s="43">
        <f>IFERROR(K29/Q29,"-")</f>
        <v>11000</v>
      </c>
      <c r="W29" s="44">
        <f>SUM(W6:W28)</f>
        <v>36</v>
      </c>
      <c r="X29" s="42">
        <f>IFERROR(W29/Q29,"-")</f>
        <v>0.25714285714286</v>
      </c>
      <c r="Y29" s="179">
        <f>SUM(Y6:Y28)</f>
        <v>924440</v>
      </c>
      <c r="Z29" s="179">
        <f>IFERROR(Y29/Q29,"-")</f>
        <v>6603.1428571429</v>
      </c>
      <c r="AA29" s="179">
        <f>IFERROR(Y29/W29,"-")</f>
        <v>25678.888888889</v>
      </c>
      <c r="AB29" s="179">
        <f>Y29-K29</f>
        <v>-615560</v>
      </c>
      <c r="AC29" s="45">
        <f>Y29/K29</f>
        <v>0.60028571428571</v>
      </c>
      <c r="AD29" s="58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8"/>
    <mergeCell ref="K11:K18"/>
    <mergeCell ref="V11:V18"/>
    <mergeCell ref="AB11:AB18"/>
    <mergeCell ref="AC11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114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1.25</v>
      </c>
      <c r="B6" s="184" t="s">
        <v>115</v>
      </c>
      <c r="C6" s="184" t="s">
        <v>58</v>
      </c>
      <c r="D6" s="184" t="s">
        <v>116</v>
      </c>
      <c r="E6" s="184" t="s">
        <v>117</v>
      </c>
      <c r="F6" s="184" t="s">
        <v>118</v>
      </c>
      <c r="G6" s="184" t="s">
        <v>102</v>
      </c>
      <c r="H6" s="87" t="s">
        <v>119</v>
      </c>
      <c r="I6" s="87" t="s">
        <v>120</v>
      </c>
      <c r="J6" s="185" t="s">
        <v>97</v>
      </c>
      <c r="K6" s="176">
        <v>80000</v>
      </c>
      <c r="L6" s="79">
        <v>29</v>
      </c>
      <c r="M6" s="79">
        <v>0</v>
      </c>
      <c r="N6" s="79">
        <v>78</v>
      </c>
      <c r="O6" s="88">
        <v>14</v>
      </c>
      <c r="P6" s="89">
        <v>0</v>
      </c>
      <c r="Q6" s="90">
        <f>O6+P6</f>
        <v>14</v>
      </c>
      <c r="R6" s="80">
        <f>IFERROR(Q6/N6,"-")</f>
        <v>0.17948717948718</v>
      </c>
      <c r="S6" s="79">
        <v>0</v>
      </c>
      <c r="T6" s="79">
        <v>7</v>
      </c>
      <c r="U6" s="80">
        <f>IFERROR(T6/(Q6),"-")</f>
        <v>0.5</v>
      </c>
      <c r="V6" s="81">
        <f>IFERROR(K6/SUM(Q6:Q7),"-")</f>
        <v>3333.3333333333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20000</v>
      </c>
      <c r="AC6" s="83">
        <f>SUM(Y6:Y7)/SUM(K6:K7)</f>
        <v>1.25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7</v>
      </c>
      <c r="AO6" s="98">
        <f>IF(Q6=0,"",IF(AN6=0,"",(AN6/Q6)))</f>
        <v>0.5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3</v>
      </c>
      <c r="AX6" s="104">
        <f>IF(Q6=0,"",IF(AW6=0,"",(AW6/Q6)))</f>
        <v>0.21428571428571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</v>
      </c>
      <c r="BG6" s="110">
        <f>IF(Q6=0,"",IF(BF6=0,"",(BF6/Q6)))</f>
        <v>0.071428571428571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0.14285714285714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0.071428571428571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121</v>
      </c>
      <c r="C7" s="184" t="s">
        <v>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34</v>
      </c>
      <c r="M7" s="79">
        <v>27</v>
      </c>
      <c r="N7" s="79">
        <v>21</v>
      </c>
      <c r="O7" s="88">
        <v>10</v>
      </c>
      <c r="P7" s="89">
        <v>0</v>
      </c>
      <c r="Q7" s="90">
        <f>O7+P7</f>
        <v>10</v>
      </c>
      <c r="R7" s="80">
        <f>IFERROR(Q7/N7,"-")</f>
        <v>0.47619047619048</v>
      </c>
      <c r="S7" s="79">
        <v>2</v>
      </c>
      <c r="T7" s="79">
        <v>3</v>
      </c>
      <c r="U7" s="80">
        <f>IFERROR(T7/(Q7),"-")</f>
        <v>0.3</v>
      </c>
      <c r="V7" s="81"/>
      <c r="W7" s="82">
        <v>2</v>
      </c>
      <c r="X7" s="80">
        <f>IF(Q7=0,"-",W7/Q7)</f>
        <v>0.2</v>
      </c>
      <c r="Y7" s="181">
        <v>100000</v>
      </c>
      <c r="Z7" s="182">
        <f>IFERROR(Y7/Q7,"-")</f>
        <v>10000</v>
      </c>
      <c r="AA7" s="182">
        <f>IFERROR(Y7/W7,"-")</f>
        <v>50000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2</v>
      </c>
      <c r="AO7" s="98">
        <f>IF(Q7=0,"",IF(AN7=0,"",(AN7/Q7)))</f>
        <v>0.2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2</v>
      </c>
      <c r="BG7" s="110">
        <f>IF(Q7=0,"",IF(BF7=0,"",(BF7/Q7)))</f>
        <v>0.2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3</v>
      </c>
      <c r="BP7" s="117">
        <f>IF(Q7=0,"",IF(BO7=0,"",(BO7/Q7)))</f>
        <v>0.3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0.2</v>
      </c>
      <c r="BZ7" s="125">
        <v>2</v>
      </c>
      <c r="CA7" s="126">
        <f>IFERROR(BZ7/BX7,"-")</f>
        <v>1</v>
      </c>
      <c r="CB7" s="127">
        <v>100000</v>
      </c>
      <c r="CC7" s="128">
        <f>IFERROR(CB7/BX7,"-")</f>
        <v>50000</v>
      </c>
      <c r="CD7" s="129"/>
      <c r="CE7" s="129"/>
      <c r="CF7" s="129">
        <v>2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100000</v>
      </c>
      <c r="CR7" s="138">
        <v>60000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1.25</v>
      </c>
      <c r="B10" s="39"/>
      <c r="C10" s="39"/>
      <c r="D10" s="39"/>
      <c r="E10" s="39"/>
      <c r="F10" s="39"/>
      <c r="G10" s="39"/>
      <c r="H10" s="40" t="s">
        <v>122</v>
      </c>
      <c r="I10" s="40"/>
      <c r="J10" s="40"/>
      <c r="K10" s="179">
        <f>SUM(K6:K9)</f>
        <v>80000</v>
      </c>
      <c r="L10" s="41">
        <f>SUM(L6:L9)</f>
        <v>63</v>
      </c>
      <c r="M10" s="41">
        <f>SUM(M6:M9)</f>
        <v>27</v>
      </c>
      <c r="N10" s="41">
        <f>SUM(N6:N9)</f>
        <v>99</v>
      </c>
      <c r="O10" s="41">
        <f>SUM(O6:O9)</f>
        <v>24</v>
      </c>
      <c r="P10" s="41">
        <f>SUM(P6:P9)</f>
        <v>0</v>
      </c>
      <c r="Q10" s="41">
        <f>SUM(Q6:Q9)</f>
        <v>24</v>
      </c>
      <c r="R10" s="42">
        <f>IFERROR(Q10/N10,"-")</f>
        <v>0.24242424242424</v>
      </c>
      <c r="S10" s="76">
        <f>SUM(S6:S9)</f>
        <v>2</v>
      </c>
      <c r="T10" s="76">
        <f>SUM(T6:T9)</f>
        <v>10</v>
      </c>
      <c r="U10" s="42">
        <f>IFERROR(S10/Q10,"-")</f>
        <v>0.083333333333333</v>
      </c>
      <c r="V10" s="43">
        <f>IFERROR(K10/Q10,"-")</f>
        <v>3333.3333333333</v>
      </c>
      <c r="W10" s="44">
        <f>SUM(W6:W9)</f>
        <v>2</v>
      </c>
      <c r="X10" s="42">
        <f>IFERROR(W10/Q10,"-")</f>
        <v>0.083333333333333</v>
      </c>
      <c r="Y10" s="179">
        <f>SUM(Y6:Y9)</f>
        <v>100000</v>
      </c>
      <c r="Z10" s="179">
        <f>IFERROR(Y10/Q10,"-")</f>
        <v>4166.6666666667</v>
      </c>
      <c r="AA10" s="179">
        <f>IFERROR(Y10/W10,"-")</f>
        <v>50000</v>
      </c>
      <c r="AB10" s="179">
        <f>Y10-K10</f>
        <v>20000</v>
      </c>
      <c r="AC10" s="45">
        <f>Y10/K10</f>
        <v>1.25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