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<sst xmlns="http://schemas.openxmlformats.org/spreadsheetml/2006/main" uniqueCount="151">
  <si>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</si>
  <si>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</si>
  <si>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</si>
  <si>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</si>
  <si>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</si>
  <si>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</si>
  <si>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</si>
  <si>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</si>
  <si>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</si>
  <si>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</si>
  <si>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</si>
  <si>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</si>
  <si>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</si>
  <si>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</si>
  <si>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</si>
  <si>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</si>
  <si>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</si>
  <si>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</si>
  <si>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</si>
  <si>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</si>
  <si>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</si>
  <si>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</si>
  <si>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</si>
  <si>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</si>
  <si>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</si>
  <si>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</si>
  <si>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</si>
  <si>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</si>
  <si>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</si>
  <si>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</si>
  <si>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</si>
  <si>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</si>
  <si>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</si>
  <si>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</si>
  <si>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</si>
  <si>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</si>
  <si>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</si>
  <si>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</si>
  <si>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</si>
  <si>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</si>
  <si>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</si>
  <si>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</si>
  <si>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</si>
  <si>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</si>
  <si>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</si>
  <si>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</si>
  <si>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</si>
  <si>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</si>
  <si>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</si>
  <si>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</si>
  <si>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</si>
  <si>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</si>
  <si>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</si>
  <si>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</si>
  <si>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</si>
  <si>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</si>
  <si>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</si>
  <si>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np2782</t>
  </si>
  <si>
    <t>インターカラー</t>
  </si>
  <si>
    <t>高麗人参版</t>
  </si>
  <si>
    <t>出会い求人</t>
  </si>
  <si>
    <t>lp03_l</t>
  </si>
  <si>
    <t>ニッカン関西</t>
  </si>
  <si>
    <t>4C全面</t>
  </si>
  <si>
    <t>11月15日(日)</t>
  </si>
  <si>
    <t>np2783</t>
  </si>
  <si>
    <t>空電</t>
  </si>
  <si>
    <t>np2784</t>
  </si>
  <si>
    <t>誤発注版</t>
  </si>
  <si>
    <t>助けてください</t>
  </si>
  <si>
    <t>lp03_a</t>
  </si>
  <si>
    <t>スポーツ報知関東</t>
  </si>
  <si>
    <t>全5段つかみ4回</t>
  </si>
  <si>
    <t>11月03日(火)</t>
  </si>
  <si>
    <t>np2785</t>
  </si>
  <si>
    <t>焼肉飯</t>
  </si>
  <si>
    <t>五つ星の出会い今までにない出会いがココに</t>
  </si>
  <si>
    <t>11月14日(土)</t>
  </si>
  <si>
    <t>np2786</t>
  </si>
  <si>
    <t>女性が好きな私にとって神サイトです</t>
  </si>
  <si>
    <t>11月21日(土)</t>
  </si>
  <si>
    <t>np2787</t>
  </si>
  <si>
    <t>デリヘル版</t>
  </si>
  <si>
    <t>11月23日(月)</t>
  </si>
  <si>
    <t>np2788</t>
  </si>
  <si>
    <t>(空電共通)</t>
  </si>
  <si>
    <t>空電 (共通)</t>
  </si>
  <si>
    <t>np2789</t>
  </si>
  <si>
    <t>①求人風</t>
  </si>
  <si>
    <t>143「行列のできる恋愛結婚情報サイト」</t>
  </si>
  <si>
    <t>半2段つかみ10段保証</t>
  </si>
  <si>
    <t>1～10日</t>
  </si>
  <si>
    <t>np2790</t>
  </si>
  <si>
    <t>②旧デイリー風</t>
  </si>
  <si>
    <t>144「逆行出会いで熟女と出会い放題！」</t>
  </si>
  <si>
    <t>11～20日</t>
  </si>
  <si>
    <t>np2791</t>
  </si>
  <si>
    <t>③大正版</t>
  </si>
  <si>
    <t>145「これまで10人としか会ってないだと？お前、やな奴だな！」</t>
  </si>
  <si>
    <t>21～31日</t>
  </si>
  <si>
    <t>np2792</t>
  </si>
  <si>
    <t>np2793</t>
  </si>
  <si>
    <t>号外版</t>
  </si>
  <si>
    <t>ついに登場！中年だけモテルサイト</t>
  </si>
  <si>
    <t>スポニチ関東</t>
  </si>
  <si>
    <t>全5段</t>
  </si>
  <si>
    <t>11月20日(金)</t>
  </si>
  <si>
    <t>np2794</t>
  </si>
  <si>
    <t>np2795</t>
  </si>
  <si>
    <t>記事風版</t>
  </si>
  <si>
    <t>11月27日(金)</t>
  </si>
  <si>
    <t>np2796</t>
  </si>
  <si>
    <t>np2797</t>
  </si>
  <si>
    <t>スポニチ関西</t>
  </si>
  <si>
    <t>np2798</t>
  </si>
  <si>
    <t>np2799</t>
  </si>
  <si>
    <t>np2800</t>
  </si>
  <si>
    <t>np2801</t>
  </si>
  <si>
    <t>サンスポ関西</t>
  </si>
  <si>
    <t>11月22日(日)</t>
  </si>
  <si>
    <t>np2802</t>
  </si>
  <si>
    <t>np2803</t>
  </si>
  <si>
    <t>デイリースポーツ関西</t>
  </si>
  <si>
    <t>4C終面全5段</t>
  </si>
  <si>
    <t>11月07日(土)</t>
  </si>
  <si>
    <t>np2804</t>
  </si>
  <si>
    <t>np2805</t>
  </si>
  <si>
    <t>11月19日(木)</t>
  </si>
  <si>
    <t>np2806</t>
  </si>
  <si>
    <t>np2807</t>
  </si>
  <si>
    <t>九スポ</t>
  </si>
  <si>
    <t>np2808</t>
  </si>
  <si>
    <t>np2809</t>
  </si>
  <si>
    <t>男メイン比較版</t>
  </si>
  <si>
    <t>脱！出会い宣言</t>
  </si>
  <si>
    <t>np2810</t>
  </si>
  <si>
    <t>np2811</t>
  </si>
  <si>
    <t>大正版</t>
  </si>
  <si>
    <t>半5段</t>
  </si>
  <si>
    <t>np2812</t>
  </si>
  <si>
    <t>np2813</t>
  </si>
  <si>
    <t>コンパニオン版</t>
  </si>
  <si>
    <t>np2814</t>
  </si>
  <si>
    <t>np2815</t>
  </si>
  <si>
    <t>11月28日(土)</t>
  </si>
  <si>
    <t>np2816</t>
  </si>
  <si>
    <t>np2817</t>
  </si>
  <si>
    <t>東スポ・大スポ・九スポ・中京</t>
  </si>
  <si>
    <t>記事枠</t>
  </si>
  <si>
    <t>np2818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</si>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</sst>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1.5625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320000</v>
      </c>
      <c r="L6" s="79">
        <v>31</v>
      </c>
      <c r="M6" s="79">
        <v>0</v>
      </c>
      <c r="N6" s="79">
        <v>88</v>
      </c>
      <c r="O6" s="88">
        <v>12</v>
      </c>
      <c r="P6" s="89">
        <v>0</v>
      </c>
      <c r="Q6" s="90">
        <f>O6+P6</f>
        <v>12</v>
      </c>
      <c r="R6" s="80">
        <f>IFERROR(Q6/N6,"-")</f>
        <v>0.13636363636364</v>
      </c>
      <c r="S6" s="79">
        <v>0</v>
      </c>
      <c r="T6" s="79">
        <v>3</v>
      </c>
      <c r="U6" s="80">
        <f>IFERROR(T6/(Q6),"-")</f>
        <v>0.25</v>
      </c>
      <c r="V6" s="81">
        <f>IFERROR(K6/SUM(Q6:Q7),"-")</f>
        <v>14545.454545455</v>
      </c>
      <c r="W6" s="82">
        <v>3</v>
      </c>
      <c r="X6" s="80">
        <f>IF(Q6=0,"-",W6/Q6)</f>
        <v>0.25</v>
      </c>
      <c r="Y6" s="181">
        <v>19000</v>
      </c>
      <c r="Z6" s="182">
        <f>IFERROR(Y6/Q6,"-")</f>
        <v>1583.3333333333</v>
      </c>
      <c r="AA6" s="182">
        <f>IFERROR(Y6/W6,"-")</f>
        <v>6333.3333333333</v>
      </c>
      <c r="AB6" s="176">
        <f>SUM(Y6:Y7)-SUM(K6:K7)</f>
        <v>180000</v>
      </c>
      <c r="AC6" s="83">
        <f>SUM(Y6:Y7)/SUM(K6:K7)</f>
        <v>1.5625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0.41666666666667</v>
      </c>
      <c r="BH6" s="109">
        <v>1</v>
      </c>
      <c r="BI6" s="111">
        <f>IFERROR(BH6/BF6,"-")</f>
        <v>0.2</v>
      </c>
      <c r="BJ6" s="112">
        <v>3000</v>
      </c>
      <c r="BK6" s="113">
        <f>IFERROR(BJ6/BF6,"-")</f>
        <v>600</v>
      </c>
      <c r="BL6" s="114">
        <v>1</v>
      </c>
      <c r="BM6" s="114"/>
      <c r="BN6" s="114"/>
      <c r="BO6" s="116">
        <v>5</v>
      </c>
      <c r="BP6" s="117">
        <f>IF(Q6=0,"",IF(BO6=0,"",(BO6/Q6)))</f>
        <v>0.41666666666667</v>
      </c>
      <c r="BQ6" s="118">
        <v>1</v>
      </c>
      <c r="BR6" s="119">
        <f>IFERROR(BQ6/BO6,"-")</f>
        <v>0.2</v>
      </c>
      <c r="BS6" s="120">
        <v>6000</v>
      </c>
      <c r="BT6" s="121">
        <f>IFERROR(BS6/BO6,"-")</f>
        <v>1200</v>
      </c>
      <c r="BU6" s="122"/>
      <c r="BV6" s="122">
        <v>1</v>
      </c>
      <c r="BW6" s="122"/>
      <c r="BX6" s="123">
        <v>2</v>
      </c>
      <c r="BY6" s="124">
        <f>IF(Q6=0,"",IF(BX6=0,"",(BX6/Q6)))</f>
        <v>0.16666666666667</v>
      </c>
      <c r="BZ6" s="125">
        <v>1</v>
      </c>
      <c r="CA6" s="126">
        <f>IFERROR(BZ6/BX6,"-")</f>
        <v>0.5</v>
      </c>
      <c r="CB6" s="127">
        <v>10000</v>
      </c>
      <c r="CC6" s="128">
        <f>IFERROR(CB6/BX6,"-")</f>
        <v>5000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19000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33</v>
      </c>
      <c r="M7" s="79">
        <v>26</v>
      </c>
      <c r="N7" s="79">
        <v>17</v>
      </c>
      <c r="O7" s="88">
        <v>10</v>
      </c>
      <c r="P7" s="89">
        <v>0</v>
      </c>
      <c r="Q7" s="90">
        <f>O7+P7</f>
        <v>10</v>
      </c>
      <c r="R7" s="80">
        <f>IFERROR(Q7/N7,"-")</f>
        <v>0.58823529411765</v>
      </c>
      <c r="S7" s="79">
        <v>1</v>
      </c>
      <c r="T7" s="79">
        <v>4</v>
      </c>
      <c r="U7" s="80">
        <f>IFERROR(T7/(Q7),"-")</f>
        <v>0.4</v>
      </c>
      <c r="V7" s="81"/>
      <c r="W7" s="82">
        <v>3</v>
      </c>
      <c r="X7" s="80">
        <f>IF(Q7=0,"-",W7/Q7)</f>
        <v>0.3</v>
      </c>
      <c r="Y7" s="181">
        <v>481000</v>
      </c>
      <c r="Z7" s="182">
        <f>IFERROR(Y7/Q7,"-")</f>
        <v>48100</v>
      </c>
      <c r="AA7" s="182">
        <f>IFERROR(Y7/W7,"-")</f>
        <v>160333.33333333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</v>
      </c>
      <c r="BQ7" s="118">
        <v>1</v>
      </c>
      <c r="BR7" s="119">
        <f>IFERROR(BQ7/BO7,"-")</f>
        <v>0.33333333333333</v>
      </c>
      <c r="BS7" s="120">
        <v>50000</v>
      </c>
      <c r="BT7" s="121">
        <f>IFERROR(BS7/BO7,"-")</f>
        <v>16666.666666667</v>
      </c>
      <c r="BU7" s="122"/>
      <c r="BV7" s="122"/>
      <c r="BW7" s="122">
        <v>1</v>
      </c>
      <c r="BX7" s="123">
        <v>5</v>
      </c>
      <c r="BY7" s="124">
        <f>IF(Q7=0,"",IF(BX7=0,"",(BX7/Q7)))</f>
        <v>0.5</v>
      </c>
      <c r="BZ7" s="125">
        <v>2</v>
      </c>
      <c r="CA7" s="126">
        <f>IFERROR(BZ7/BX7,"-")</f>
        <v>0.4</v>
      </c>
      <c r="CB7" s="127">
        <v>431000</v>
      </c>
      <c r="CC7" s="128">
        <f>IFERROR(CB7/BX7,"-")</f>
        <v>86200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481000</v>
      </c>
      <c r="CR7" s="138">
        <v>428000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0.061538461538462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70</v>
      </c>
      <c r="H8" s="87" t="s">
        <v>71</v>
      </c>
      <c r="I8" s="87" t="s">
        <v>72</v>
      </c>
      <c r="J8" s="87" t="s">
        <v>73</v>
      </c>
      <c r="K8" s="176">
        <v>520000</v>
      </c>
      <c r="L8" s="79">
        <v>6</v>
      </c>
      <c r="M8" s="79">
        <v>0</v>
      </c>
      <c r="N8" s="79">
        <v>37</v>
      </c>
      <c r="O8" s="88">
        <v>3</v>
      </c>
      <c r="P8" s="89">
        <v>0</v>
      </c>
      <c r="Q8" s="90">
        <f>O8+P8</f>
        <v>3</v>
      </c>
      <c r="R8" s="80">
        <f>IFERROR(Q8/N8,"-")</f>
        <v>0.081081081081081</v>
      </c>
      <c r="S8" s="79">
        <v>0</v>
      </c>
      <c r="T8" s="79">
        <v>1</v>
      </c>
      <c r="U8" s="80">
        <f>IFERROR(T8/(Q8),"-")</f>
        <v>0.33333333333333</v>
      </c>
      <c r="V8" s="81">
        <f>IFERROR(K8/SUM(Q8:Q12),"-")</f>
        <v>20000</v>
      </c>
      <c r="W8" s="82">
        <v>1</v>
      </c>
      <c r="X8" s="80">
        <f>IF(Q8=0,"-",W8/Q8)</f>
        <v>0.33333333333333</v>
      </c>
      <c r="Y8" s="181">
        <v>5000</v>
      </c>
      <c r="Z8" s="182">
        <f>IFERROR(Y8/Q8,"-")</f>
        <v>1666.6666666667</v>
      </c>
      <c r="AA8" s="182">
        <f>IFERROR(Y8/W8,"-")</f>
        <v>5000</v>
      </c>
      <c r="AB8" s="176">
        <f>SUM(Y8:Y12)-SUM(K8:K12)</f>
        <v>-488000</v>
      </c>
      <c r="AC8" s="83">
        <f>SUM(Y8:Y12)/SUM(K8:K12)</f>
        <v>0.061538461538462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0.66666666666667</v>
      </c>
      <c r="BH8" s="109">
        <v>1</v>
      </c>
      <c r="BI8" s="111">
        <f>IFERROR(BH8/BF8,"-")</f>
        <v>0.5</v>
      </c>
      <c r="BJ8" s="112">
        <v>5000</v>
      </c>
      <c r="BK8" s="113">
        <f>IFERROR(BJ8/BF8,"-")</f>
        <v>2500</v>
      </c>
      <c r="BL8" s="114">
        <v>1</v>
      </c>
      <c r="BM8" s="114"/>
      <c r="BN8" s="114"/>
      <c r="BO8" s="116">
        <v>1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74</v>
      </c>
      <c r="C9" s="184" t="s">
        <v>58</v>
      </c>
      <c r="D9" s="184"/>
      <c r="E9" s="184" t="s">
        <v>75</v>
      </c>
      <c r="F9" s="184" t="s">
        <v>76</v>
      </c>
      <c r="G9" s="184" t="s">
        <v>70</v>
      </c>
      <c r="H9" s="87" t="s">
        <v>71</v>
      </c>
      <c r="I9" s="87" t="s">
        <v>72</v>
      </c>
      <c r="J9" s="186" t="s">
        <v>77</v>
      </c>
      <c r="K9" s="176"/>
      <c r="L9" s="79">
        <v>9</v>
      </c>
      <c r="M9" s="79">
        <v>0</v>
      </c>
      <c r="N9" s="79">
        <v>43</v>
      </c>
      <c r="O9" s="88">
        <v>1</v>
      </c>
      <c r="P9" s="89">
        <v>0</v>
      </c>
      <c r="Q9" s="90">
        <f>O9+P9</f>
        <v>1</v>
      </c>
      <c r="R9" s="80">
        <f>IFERROR(Q9/N9,"-")</f>
        <v>0.023255813953488</v>
      </c>
      <c r="S9" s="79">
        <v>0</v>
      </c>
      <c r="T9" s="79">
        <v>1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78</v>
      </c>
      <c r="C10" s="184" t="s">
        <v>58</v>
      </c>
      <c r="D10" s="184"/>
      <c r="E10" s="184" t="s">
        <v>59</v>
      </c>
      <c r="F10" s="184" t="s">
        <v>79</v>
      </c>
      <c r="G10" s="184" t="s">
        <v>70</v>
      </c>
      <c r="H10" s="87" t="s">
        <v>71</v>
      </c>
      <c r="I10" s="87" t="s">
        <v>72</v>
      </c>
      <c r="J10" s="186" t="s">
        <v>80</v>
      </c>
      <c r="K10" s="176"/>
      <c r="L10" s="79">
        <v>7</v>
      </c>
      <c r="M10" s="79">
        <v>0</v>
      </c>
      <c r="N10" s="79">
        <v>36</v>
      </c>
      <c r="O10" s="88">
        <v>2</v>
      </c>
      <c r="P10" s="89">
        <v>0</v>
      </c>
      <c r="Q10" s="90">
        <f>O10+P10</f>
        <v>2</v>
      </c>
      <c r="R10" s="80">
        <f>IFERROR(Q10/N10,"-")</f>
        <v>0.055555555555556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0.5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81</v>
      </c>
      <c r="C11" s="184" t="s">
        <v>58</v>
      </c>
      <c r="D11" s="184"/>
      <c r="E11" s="184" t="s">
        <v>82</v>
      </c>
      <c r="F11" s="184" t="s">
        <v>60</v>
      </c>
      <c r="G11" s="184" t="s">
        <v>70</v>
      </c>
      <c r="H11" s="87" t="s">
        <v>71</v>
      </c>
      <c r="I11" s="87" t="s">
        <v>72</v>
      </c>
      <c r="J11" s="87" t="s">
        <v>83</v>
      </c>
      <c r="K11" s="176"/>
      <c r="L11" s="79">
        <v>10</v>
      </c>
      <c r="M11" s="79">
        <v>0</v>
      </c>
      <c r="N11" s="79">
        <v>47</v>
      </c>
      <c r="O11" s="88">
        <v>3</v>
      </c>
      <c r="P11" s="89">
        <v>0</v>
      </c>
      <c r="Q11" s="90">
        <f>O11+P11</f>
        <v>3</v>
      </c>
      <c r="R11" s="80">
        <f>IFERROR(Q11/N11,"-")</f>
        <v>0.063829787234043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0.33333333333333</v>
      </c>
      <c r="Y11" s="181">
        <v>9000</v>
      </c>
      <c r="Z11" s="182">
        <f>IFERROR(Y11/Q11,"-")</f>
        <v>3000</v>
      </c>
      <c r="AA11" s="182">
        <f>IFERROR(Y11/W11,"-")</f>
        <v>9000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2</v>
      </c>
      <c r="AX11" s="104">
        <f>IF(Q11=0,"",IF(AW11=0,"",(AW11/Q11)))</f>
        <v>0.66666666666667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>
        <v>1</v>
      </c>
      <c r="BR11" s="119">
        <f>IFERROR(BQ11/BO11,"-")</f>
        <v>1</v>
      </c>
      <c r="BS11" s="120">
        <v>9000</v>
      </c>
      <c r="BT11" s="121">
        <f>IFERROR(BS11/BO11,"-")</f>
        <v>9000</v>
      </c>
      <c r="BU11" s="122"/>
      <c r="BV11" s="122"/>
      <c r="BW11" s="122">
        <v>1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9000</v>
      </c>
      <c r="CR11" s="138">
        <v>9000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84</v>
      </c>
      <c r="C12" s="184" t="s">
        <v>58</v>
      </c>
      <c r="D12" s="184"/>
      <c r="E12" s="184" t="s">
        <v>85</v>
      </c>
      <c r="F12" s="184" t="s">
        <v>85</v>
      </c>
      <c r="G12" s="184" t="s">
        <v>66</v>
      </c>
      <c r="H12" s="87" t="s">
        <v>86</v>
      </c>
      <c r="I12" s="87"/>
      <c r="J12" s="87"/>
      <c r="K12" s="176"/>
      <c r="L12" s="79">
        <v>86</v>
      </c>
      <c r="M12" s="79">
        <v>62</v>
      </c>
      <c r="N12" s="79">
        <v>44</v>
      </c>
      <c r="O12" s="88">
        <v>17</v>
      </c>
      <c r="P12" s="89">
        <v>0</v>
      </c>
      <c r="Q12" s="90">
        <f>O12+P12</f>
        <v>17</v>
      </c>
      <c r="R12" s="80">
        <f>IFERROR(Q12/N12,"-")</f>
        <v>0.38636363636364</v>
      </c>
      <c r="S12" s="79">
        <v>3</v>
      </c>
      <c r="T12" s="79">
        <v>8</v>
      </c>
      <c r="U12" s="80">
        <f>IFERROR(T12/(Q12),"-")</f>
        <v>0.47058823529412</v>
      </c>
      <c r="V12" s="81"/>
      <c r="W12" s="82">
        <v>4</v>
      </c>
      <c r="X12" s="80">
        <f>IF(Q12=0,"-",W12/Q12)</f>
        <v>0.23529411764706</v>
      </c>
      <c r="Y12" s="181">
        <v>18000</v>
      </c>
      <c r="Z12" s="182">
        <f>IFERROR(Y12/Q12,"-")</f>
        <v>1058.8235294118</v>
      </c>
      <c r="AA12" s="182">
        <f>IFERROR(Y12/W12,"-")</f>
        <v>4500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0.058823529411765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0.29411764705882</v>
      </c>
      <c r="BQ12" s="118">
        <v>1</v>
      </c>
      <c r="BR12" s="119">
        <f>IFERROR(BQ12/BO12,"-")</f>
        <v>0.2</v>
      </c>
      <c r="BS12" s="120">
        <v>2000</v>
      </c>
      <c r="BT12" s="121">
        <f>IFERROR(BS12/BO12,"-")</f>
        <v>400</v>
      </c>
      <c r="BU12" s="122">
        <v>1</v>
      </c>
      <c r="BV12" s="122"/>
      <c r="BW12" s="122"/>
      <c r="BX12" s="123">
        <v>8</v>
      </c>
      <c r="BY12" s="124">
        <f>IF(Q12=0,"",IF(BX12=0,"",(BX12/Q12)))</f>
        <v>0.47058823529412</v>
      </c>
      <c r="BZ12" s="125">
        <v>3</v>
      </c>
      <c r="CA12" s="126">
        <f>IFERROR(BZ12/BX12,"-")</f>
        <v>0.375</v>
      </c>
      <c r="CB12" s="127">
        <v>8000</v>
      </c>
      <c r="CC12" s="128">
        <f>IFERROR(CB12/BX12,"-")</f>
        <v>1000</v>
      </c>
      <c r="CD12" s="129">
        <v>3</v>
      </c>
      <c r="CE12" s="129"/>
      <c r="CF12" s="129"/>
      <c r="CG12" s="130">
        <v>3</v>
      </c>
      <c r="CH12" s="131">
        <f>IF(Q12=0,"",IF(CG12=0,"",(CG12/Q12)))</f>
        <v>0.17647058823529</v>
      </c>
      <c r="CI12" s="132">
        <v>3</v>
      </c>
      <c r="CJ12" s="133">
        <f>IFERROR(CI12/CG12,"-")</f>
        <v>1</v>
      </c>
      <c r="CK12" s="134">
        <v>31000</v>
      </c>
      <c r="CL12" s="135">
        <f>IFERROR(CK12/CG12,"-")</f>
        <v>10333.333333333</v>
      </c>
      <c r="CM12" s="136">
        <v>2</v>
      </c>
      <c r="CN12" s="136"/>
      <c r="CO12" s="136">
        <v>1</v>
      </c>
      <c r="CP12" s="137">
        <v>4</v>
      </c>
      <c r="CQ12" s="138">
        <v>18000</v>
      </c>
      <c r="CR12" s="138">
        <v>25000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0.23076923076923</v>
      </c>
      <c r="B13" s="184" t="s">
        <v>87</v>
      </c>
      <c r="C13" s="184" t="s">
        <v>58</v>
      </c>
      <c r="D13" s="184"/>
      <c r="E13" s="184" t="s">
        <v>88</v>
      </c>
      <c r="F13" s="184" t="s">
        <v>89</v>
      </c>
      <c r="G13" s="184" t="s">
        <v>70</v>
      </c>
      <c r="H13" s="87" t="s">
        <v>62</v>
      </c>
      <c r="I13" s="87" t="s">
        <v>90</v>
      </c>
      <c r="J13" s="87" t="s">
        <v>91</v>
      </c>
      <c r="K13" s="176">
        <v>260000</v>
      </c>
      <c r="L13" s="79">
        <v>14</v>
      </c>
      <c r="M13" s="79">
        <v>0</v>
      </c>
      <c r="N13" s="79">
        <v>54</v>
      </c>
      <c r="O13" s="88">
        <v>3</v>
      </c>
      <c r="P13" s="89">
        <v>0</v>
      </c>
      <c r="Q13" s="90">
        <f>O13+P13</f>
        <v>3</v>
      </c>
      <c r="R13" s="80">
        <f>IFERROR(Q13/N13,"-")</f>
        <v>0.055555555555556</v>
      </c>
      <c r="S13" s="79">
        <v>0</v>
      </c>
      <c r="T13" s="79">
        <v>2</v>
      </c>
      <c r="U13" s="80">
        <f>IFERROR(T13/(Q13),"-")</f>
        <v>0.66666666666667</v>
      </c>
      <c r="V13" s="81">
        <f>IFERROR(K13/SUM(Q13:Q16),"-")</f>
        <v>18571.428571429</v>
      </c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>
        <f>SUM(Y13:Y16)-SUM(K13:K16)</f>
        <v>-200000</v>
      </c>
      <c r="AC13" s="83">
        <f>SUM(Y13:Y16)/SUM(K13:K16)</f>
        <v>0.23076923076923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0.33333333333333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0.66666666666667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92</v>
      </c>
      <c r="C14" s="184" t="s">
        <v>58</v>
      </c>
      <c r="D14" s="184"/>
      <c r="E14" s="184" t="s">
        <v>93</v>
      </c>
      <c r="F14" s="184" t="s">
        <v>94</v>
      </c>
      <c r="G14" s="184" t="s">
        <v>70</v>
      </c>
      <c r="H14" s="87"/>
      <c r="I14" s="87" t="s">
        <v>90</v>
      </c>
      <c r="J14" s="87" t="s">
        <v>95</v>
      </c>
      <c r="K14" s="176"/>
      <c r="L14" s="79">
        <v>6</v>
      </c>
      <c r="M14" s="79">
        <v>0</v>
      </c>
      <c r="N14" s="79">
        <v>50</v>
      </c>
      <c r="O14" s="88">
        <v>1</v>
      </c>
      <c r="P14" s="89">
        <v>0</v>
      </c>
      <c r="Q14" s="90">
        <f>O14+P14</f>
        <v>1</v>
      </c>
      <c r="R14" s="80">
        <f>IFERROR(Q14/N14,"-")</f>
        <v>0.02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96</v>
      </c>
      <c r="C15" s="184" t="s">
        <v>58</v>
      </c>
      <c r="D15" s="184"/>
      <c r="E15" s="184" t="s">
        <v>97</v>
      </c>
      <c r="F15" s="184" t="s">
        <v>98</v>
      </c>
      <c r="G15" s="184" t="s">
        <v>70</v>
      </c>
      <c r="H15" s="87"/>
      <c r="I15" s="87" t="s">
        <v>90</v>
      </c>
      <c r="J15" s="87" t="s">
        <v>99</v>
      </c>
      <c r="K15" s="176"/>
      <c r="L15" s="79">
        <v>8</v>
      </c>
      <c r="M15" s="79">
        <v>0</v>
      </c>
      <c r="N15" s="79">
        <v>39</v>
      </c>
      <c r="O15" s="88">
        <v>2</v>
      </c>
      <c r="P15" s="89">
        <v>0</v>
      </c>
      <c r="Q15" s="90">
        <f>O15+P15</f>
        <v>2</v>
      </c>
      <c r="R15" s="80">
        <f>IFERROR(Q15/N15,"-")</f>
        <v>0.051282051282051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1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100</v>
      </c>
      <c r="C16" s="184" t="s">
        <v>58</v>
      </c>
      <c r="D16" s="184"/>
      <c r="E16" s="184" t="s">
        <v>85</v>
      </c>
      <c r="F16" s="184" t="s">
        <v>85</v>
      </c>
      <c r="G16" s="184" t="s">
        <v>66</v>
      </c>
      <c r="H16" s="87"/>
      <c r="I16" s="87"/>
      <c r="J16" s="87"/>
      <c r="K16" s="176"/>
      <c r="L16" s="79">
        <v>160</v>
      </c>
      <c r="M16" s="79">
        <v>62</v>
      </c>
      <c r="N16" s="79">
        <v>31</v>
      </c>
      <c r="O16" s="88">
        <v>8</v>
      </c>
      <c r="P16" s="89">
        <v>0</v>
      </c>
      <c r="Q16" s="90">
        <f>O16+P16</f>
        <v>8</v>
      </c>
      <c r="R16" s="80">
        <f>IFERROR(Q16/N16,"-")</f>
        <v>0.25806451612903</v>
      </c>
      <c r="S16" s="79">
        <v>3</v>
      </c>
      <c r="T16" s="79">
        <v>2</v>
      </c>
      <c r="U16" s="80">
        <f>IFERROR(T16/(Q16),"-")</f>
        <v>0.25</v>
      </c>
      <c r="V16" s="81"/>
      <c r="W16" s="82">
        <v>2</v>
      </c>
      <c r="X16" s="80">
        <f>IF(Q16=0,"-",W16/Q16)</f>
        <v>0.25</v>
      </c>
      <c r="Y16" s="181">
        <v>60000</v>
      </c>
      <c r="Z16" s="182">
        <f>IFERROR(Y16/Q16,"-")</f>
        <v>7500</v>
      </c>
      <c r="AA16" s="182">
        <f>IFERROR(Y16/W16,"-")</f>
        <v>30000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0.375</v>
      </c>
      <c r="BQ16" s="118">
        <v>2</v>
      </c>
      <c r="BR16" s="119">
        <f>IFERROR(BQ16/BO16,"-")</f>
        <v>0.66666666666667</v>
      </c>
      <c r="BS16" s="120">
        <v>60000</v>
      </c>
      <c r="BT16" s="121">
        <f>IFERROR(BS16/BO16,"-")</f>
        <v>20000</v>
      </c>
      <c r="BU16" s="122">
        <v>1</v>
      </c>
      <c r="BV16" s="122"/>
      <c r="BW16" s="122">
        <v>1</v>
      </c>
      <c r="BX16" s="123">
        <v>2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60000</v>
      </c>
      <c r="CR16" s="138">
        <v>59000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0.19166666666667</v>
      </c>
      <c r="B17" s="184" t="s">
        <v>101</v>
      </c>
      <c r="C17" s="184" t="s">
        <v>58</v>
      </c>
      <c r="D17" s="184"/>
      <c r="E17" s="184" t="s">
        <v>102</v>
      </c>
      <c r="F17" s="184" t="s">
        <v>103</v>
      </c>
      <c r="G17" s="184" t="s">
        <v>70</v>
      </c>
      <c r="H17" s="87" t="s">
        <v>104</v>
      </c>
      <c r="I17" s="87" t="s">
        <v>105</v>
      </c>
      <c r="J17" s="87" t="s">
        <v>106</v>
      </c>
      <c r="K17" s="176">
        <v>120000</v>
      </c>
      <c r="L17" s="79">
        <v>11</v>
      </c>
      <c r="M17" s="79">
        <v>0</v>
      </c>
      <c r="N17" s="79">
        <v>46</v>
      </c>
      <c r="O17" s="88">
        <v>2</v>
      </c>
      <c r="P17" s="89">
        <v>0</v>
      </c>
      <c r="Q17" s="90">
        <f>O17+P17</f>
        <v>2</v>
      </c>
      <c r="R17" s="80">
        <f>IFERROR(Q17/N17,"-")</f>
        <v>0.043478260869565</v>
      </c>
      <c r="S17" s="79">
        <v>0</v>
      </c>
      <c r="T17" s="79">
        <v>0</v>
      </c>
      <c r="U17" s="80">
        <f>IFERROR(T17/(Q17),"-")</f>
        <v>0</v>
      </c>
      <c r="V17" s="81">
        <f>IFERROR(K17/SUM(Q17:Q18),"-")</f>
        <v>24000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-97000</v>
      </c>
      <c r="AC17" s="83">
        <f>SUM(Y17:Y18)/SUM(K17:K18)</f>
        <v>0.19166666666667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107</v>
      </c>
      <c r="C18" s="184" t="s">
        <v>58</v>
      </c>
      <c r="D18" s="184"/>
      <c r="E18" s="184" t="s">
        <v>102</v>
      </c>
      <c r="F18" s="184" t="s">
        <v>103</v>
      </c>
      <c r="G18" s="184" t="s">
        <v>66</v>
      </c>
      <c r="H18" s="87"/>
      <c r="I18" s="87"/>
      <c r="J18" s="87"/>
      <c r="K18" s="176"/>
      <c r="L18" s="79">
        <v>33</v>
      </c>
      <c r="M18" s="79">
        <v>23</v>
      </c>
      <c r="N18" s="79">
        <v>16</v>
      </c>
      <c r="O18" s="88">
        <v>3</v>
      </c>
      <c r="P18" s="89">
        <v>0</v>
      </c>
      <c r="Q18" s="90">
        <f>O18+P18</f>
        <v>3</v>
      </c>
      <c r="R18" s="80">
        <f>IFERROR(Q18/N18,"-")</f>
        <v>0.1875</v>
      </c>
      <c r="S18" s="79">
        <v>1</v>
      </c>
      <c r="T18" s="79">
        <v>1</v>
      </c>
      <c r="U18" s="80">
        <f>IFERROR(T18/(Q18),"-")</f>
        <v>0.33333333333333</v>
      </c>
      <c r="V18" s="81"/>
      <c r="W18" s="82">
        <v>2</v>
      </c>
      <c r="X18" s="80">
        <f>IF(Q18=0,"-",W18/Q18)</f>
        <v>0.66666666666667</v>
      </c>
      <c r="Y18" s="181">
        <v>23000</v>
      </c>
      <c r="Z18" s="182">
        <f>IFERROR(Y18/Q18,"-")</f>
        <v>7666.6666666667</v>
      </c>
      <c r="AA18" s="182">
        <f>IFERROR(Y18/W18,"-")</f>
        <v>11500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0.33333333333333</v>
      </c>
      <c r="BZ18" s="125">
        <v>1</v>
      </c>
      <c r="CA18" s="126">
        <f>IFERROR(BZ18/BX18,"-")</f>
        <v>1</v>
      </c>
      <c r="CB18" s="127">
        <v>13000</v>
      </c>
      <c r="CC18" s="128">
        <f>IFERROR(CB18/BX18,"-")</f>
        <v>13000</v>
      </c>
      <c r="CD18" s="129"/>
      <c r="CE18" s="129"/>
      <c r="CF18" s="129">
        <v>1</v>
      </c>
      <c r="CG18" s="130">
        <v>2</v>
      </c>
      <c r="CH18" s="131">
        <f>IF(Q18=0,"",IF(CG18=0,"",(CG18/Q18)))</f>
        <v>0.66666666666667</v>
      </c>
      <c r="CI18" s="132">
        <v>1</v>
      </c>
      <c r="CJ18" s="133">
        <f>IFERROR(CI18/CG18,"-")</f>
        <v>0.5</v>
      </c>
      <c r="CK18" s="134">
        <v>10000</v>
      </c>
      <c r="CL18" s="135">
        <f>IFERROR(CK18/CG18,"-")</f>
        <v>5000</v>
      </c>
      <c r="CM18" s="136"/>
      <c r="CN18" s="136">
        <v>1</v>
      </c>
      <c r="CO18" s="136"/>
      <c r="CP18" s="137">
        <v>2</v>
      </c>
      <c r="CQ18" s="138">
        <v>23000</v>
      </c>
      <c r="CR18" s="138">
        <v>13000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0.25</v>
      </c>
      <c r="B19" s="184" t="s">
        <v>108</v>
      </c>
      <c r="C19" s="184" t="s">
        <v>58</v>
      </c>
      <c r="D19" s="184"/>
      <c r="E19" s="184" t="s">
        <v>109</v>
      </c>
      <c r="F19" s="184" t="s">
        <v>76</v>
      </c>
      <c r="G19" s="184" t="s">
        <v>70</v>
      </c>
      <c r="H19" s="87" t="s">
        <v>104</v>
      </c>
      <c r="I19" s="87" t="s">
        <v>105</v>
      </c>
      <c r="J19" s="87" t="s">
        <v>110</v>
      </c>
      <c r="K19" s="176">
        <v>120000</v>
      </c>
      <c r="L19" s="79">
        <v>9</v>
      </c>
      <c r="M19" s="79">
        <v>0</v>
      </c>
      <c r="N19" s="79">
        <v>26</v>
      </c>
      <c r="O19" s="88">
        <v>4</v>
      </c>
      <c r="P19" s="89">
        <v>0</v>
      </c>
      <c r="Q19" s="90">
        <f>O19+P19</f>
        <v>4</v>
      </c>
      <c r="R19" s="80">
        <f>IFERROR(Q19/N19,"-")</f>
        <v>0.15384615384615</v>
      </c>
      <c r="S19" s="79">
        <v>1</v>
      </c>
      <c r="T19" s="79">
        <v>1</v>
      </c>
      <c r="U19" s="80">
        <f>IFERROR(T19/(Q19),"-")</f>
        <v>0.25</v>
      </c>
      <c r="V19" s="81">
        <f>IFERROR(K19/SUM(Q19:Q20),"-")</f>
        <v>17142.857142857</v>
      </c>
      <c r="W19" s="82">
        <v>0</v>
      </c>
      <c r="X19" s="80">
        <f>IF(Q19=0,"-",W19/Q19)</f>
        <v>0</v>
      </c>
      <c r="Y19" s="181">
        <v>30000</v>
      </c>
      <c r="Z19" s="182">
        <f>IFERROR(Y19/Q19,"-")</f>
        <v>7500</v>
      </c>
      <c r="AA19" s="182" t="str">
        <f>IFERROR(Y19/W19,"-")</f>
        <v>-</v>
      </c>
      <c r="AB19" s="176">
        <f>SUM(Y19:Y20)-SUM(K19:K20)</f>
        <v>-90000</v>
      </c>
      <c r="AC19" s="83">
        <f>SUM(Y19:Y20)/SUM(K19:K20)</f>
        <v>0.25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0.25</v>
      </c>
      <c r="CI19" s="132">
        <v>1</v>
      </c>
      <c r="CJ19" s="133">
        <f>IFERROR(CI19/CG19,"-")</f>
        <v>1</v>
      </c>
      <c r="CK19" s="134">
        <v>128000</v>
      </c>
      <c r="CL19" s="135">
        <f>IFERROR(CK19/CG19,"-")</f>
        <v>128000</v>
      </c>
      <c r="CM19" s="136"/>
      <c r="CN19" s="136"/>
      <c r="CO19" s="136">
        <v>1</v>
      </c>
      <c r="CP19" s="137">
        <v>0</v>
      </c>
      <c r="CQ19" s="138">
        <v>30000</v>
      </c>
      <c r="CR19" s="138">
        <v>128000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111</v>
      </c>
      <c r="C20" s="184" t="s">
        <v>58</v>
      </c>
      <c r="D20" s="184"/>
      <c r="E20" s="184" t="s">
        <v>109</v>
      </c>
      <c r="F20" s="184" t="s">
        <v>76</v>
      </c>
      <c r="G20" s="184" t="s">
        <v>66</v>
      </c>
      <c r="H20" s="87"/>
      <c r="I20" s="87"/>
      <c r="J20" s="87"/>
      <c r="K20" s="176"/>
      <c r="L20" s="79">
        <v>18</v>
      </c>
      <c r="M20" s="79">
        <v>14</v>
      </c>
      <c r="N20" s="79">
        <v>12</v>
      </c>
      <c r="O20" s="88">
        <v>3</v>
      </c>
      <c r="P20" s="89">
        <v>0</v>
      </c>
      <c r="Q20" s="90">
        <f>O20+P20</f>
        <v>3</v>
      </c>
      <c r="R20" s="80">
        <f>IFERROR(Q20/N20,"-")</f>
        <v>0.25</v>
      </c>
      <c r="S20" s="79">
        <v>1</v>
      </c>
      <c r="T20" s="79">
        <v>1</v>
      </c>
      <c r="U20" s="80">
        <f>IFERROR(T20/(Q20),"-")</f>
        <v>0.33333333333333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>
        <v>1</v>
      </c>
      <c r="CA20" s="126">
        <f>IFERROR(BZ20/BX20,"-")</f>
        <v>1</v>
      </c>
      <c r="CB20" s="127">
        <v>43000</v>
      </c>
      <c r="CC20" s="128">
        <f>IFERROR(CB20/BX20,"-")</f>
        <v>43000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>
        <v>43000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0.68</v>
      </c>
      <c r="B21" s="184" t="s">
        <v>112</v>
      </c>
      <c r="C21" s="184" t="s">
        <v>58</v>
      </c>
      <c r="D21" s="184"/>
      <c r="E21" s="184" t="s">
        <v>59</v>
      </c>
      <c r="F21" s="184" t="s">
        <v>60</v>
      </c>
      <c r="G21" s="184" t="s">
        <v>70</v>
      </c>
      <c r="H21" s="87" t="s">
        <v>113</v>
      </c>
      <c r="I21" s="87" t="s">
        <v>105</v>
      </c>
      <c r="J21" s="185" t="s">
        <v>64</v>
      </c>
      <c r="K21" s="176">
        <v>150000</v>
      </c>
      <c r="L21" s="79">
        <v>8</v>
      </c>
      <c r="M21" s="79">
        <v>0</v>
      </c>
      <c r="N21" s="79">
        <v>36</v>
      </c>
      <c r="O21" s="88">
        <v>3</v>
      </c>
      <c r="P21" s="89">
        <v>0</v>
      </c>
      <c r="Q21" s="90">
        <f>O21+P21</f>
        <v>3</v>
      </c>
      <c r="R21" s="80">
        <f>IFERROR(Q21/N21,"-")</f>
        <v>0.083333333333333</v>
      </c>
      <c r="S21" s="79">
        <v>0</v>
      </c>
      <c r="T21" s="79">
        <v>3</v>
      </c>
      <c r="U21" s="80">
        <f>IFERROR(T21/(Q21),"-")</f>
        <v>1</v>
      </c>
      <c r="V21" s="81">
        <f>IFERROR(K21/SUM(Q21:Q22),"-")</f>
        <v>25000</v>
      </c>
      <c r="W21" s="82">
        <v>3</v>
      </c>
      <c r="X21" s="80">
        <f>IF(Q21=0,"-",W21/Q21)</f>
        <v>1</v>
      </c>
      <c r="Y21" s="181">
        <v>102000</v>
      </c>
      <c r="Z21" s="182">
        <f>IFERROR(Y21/Q21,"-")</f>
        <v>34000</v>
      </c>
      <c r="AA21" s="182">
        <f>IFERROR(Y21/W21,"-")</f>
        <v>34000</v>
      </c>
      <c r="AB21" s="176">
        <f>SUM(Y21:Y22)-SUM(K21:K22)</f>
        <v>-48000</v>
      </c>
      <c r="AC21" s="83">
        <f>SUM(Y21:Y22)/SUM(K21:K22)</f>
        <v>0.68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0.66666666666667</v>
      </c>
      <c r="BH21" s="109">
        <v>2</v>
      </c>
      <c r="BI21" s="111">
        <f>IFERROR(BH21/BF21,"-")</f>
        <v>1</v>
      </c>
      <c r="BJ21" s="112">
        <v>37000</v>
      </c>
      <c r="BK21" s="113">
        <f>IFERROR(BJ21/BF21,"-")</f>
        <v>18500</v>
      </c>
      <c r="BL21" s="114"/>
      <c r="BM21" s="114">
        <v>1</v>
      </c>
      <c r="BN21" s="114">
        <v>1</v>
      </c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0.33333333333333</v>
      </c>
      <c r="BZ21" s="125">
        <v>1</v>
      </c>
      <c r="CA21" s="126">
        <f>IFERROR(BZ21/BX21,"-")</f>
        <v>1</v>
      </c>
      <c r="CB21" s="127">
        <v>65000</v>
      </c>
      <c r="CC21" s="128">
        <f>IFERROR(CB21/BX21,"-")</f>
        <v>65000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3</v>
      </c>
      <c r="CQ21" s="138">
        <v>102000</v>
      </c>
      <c r="CR21" s="138">
        <v>65000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114</v>
      </c>
      <c r="C22" s="184" t="s">
        <v>58</v>
      </c>
      <c r="D22" s="184"/>
      <c r="E22" s="184" t="s">
        <v>59</v>
      </c>
      <c r="F22" s="184" t="s">
        <v>60</v>
      </c>
      <c r="G22" s="184" t="s">
        <v>66</v>
      </c>
      <c r="H22" s="87"/>
      <c r="I22" s="87"/>
      <c r="J22" s="87"/>
      <c r="K22" s="176"/>
      <c r="L22" s="79">
        <v>22</v>
      </c>
      <c r="M22" s="79">
        <v>19</v>
      </c>
      <c r="N22" s="79">
        <v>10</v>
      </c>
      <c r="O22" s="88">
        <v>3</v>
      </c>
      <c r="P22" s="89">
        <v>0</v>
      </c>
      <c r="Q22" s="90">
        <f>O22+P22</f>
        <v>3</v>
      </c>
      <c r="R22" s="80">
        <f>IFERROR(Q22/N22,"-")</f>
        <v>0.3</v>
      </c>
      <c r="S22" s="79">
        <v>0</v>
      </c>
      <c r="T22" s="79">
        <v>1</v>
      </c>
      <c r="U22" s="80">
        <f>IFERROR(T22/(Q22),"-")</f>
        <v>0.33333333333333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0.053333333333333</v>
      </c>
      <c r="B23" s="184" t="s">
        <v>115</v>
      </c>
      <c r="C23" s="184" t="s">
        <v>58</v>
      </c>
      <c r="D23" s="184"/>
      <c r="E23" s="184" t="s">
        <v>109</v>
      </c>
      <c r="F23" s="184" t="s">
        <v>76</v>
      </c>
      <c r="G23" s="184" t="s">
        <v>70</v>
      </c>
      <c r="H23" s="87" t="s">
        <v>113</v>
      </c>
      <c r="I23" s="87" t="s">
        <v>105</v>
      </c>
      <c r="J23" s="87" t="s">
        <v>110</v>
      </c>
      <c r="K23" s="176">
        <v>150000</v>
      </c>
      <c r="L23" s="79">
        <v>8</v>
      </c>
      <c r="M23" s="79">
        <v>0</v>
      </c>
      <c r="N23" s="79">
        <v>27</v>
      </c>
      <c r="O23" s="88">
        <v>1</v>
      </c>
      <c r="P23" s="89">
        <v>0</v>
      </c>
      <c r="Q23" s="90">
        <f>O23+P23</f>
        <v>1</v>
      </c>
      <c r="R23" s="80">
        <f>IFERROR(Q23/N23,"-")</f>
        <v>0.037037037037037</v>
      </c>
      <c r="S23" s="79">
        <v>0</v>
      </c>
      <c r="T23" s="79">
        <v>0</v>
      </c>
      <c r="U23" s="80">
        <f>IFERROR(T23/(Q23),"-")</f>
        <v>0</v>
      </c>
      <c r="V23" s="81">
        <f>IFERROR(K23/SUM(Q23:Q24),"-")</f>
        <v>30000</v>
      </c>
      <c r="W23" s="82">
        <v>1</v>
      </c>
      <c r="X23" s="80">
        <f>IF(Q23=0,"-",W23/Q23)</f>
        <v>1</v>
      </c>
      <c r="Y23" s="181">
        <v>5000</v>
      </c>
      <c r="Z23" s="182">
        <f>IFERROR(Y23/Q23,"-")</f>
        <v>5000</v>
      </c>
      <c r="AA23" s="182">
        <f>IFERROR(Y23/W23,"-")</f>
        <v>5000</v>
      </c>
      <c r="AB23" s="176">
        <f>SUM(Y23:Y24)-SUM(K23:K24)</f>
        <v>-142000</v>
      </c>
      <c r="AC23" s="83">
        <f>SUM(Y23:Y24)/SUM(K23:K24)</f>
        <v>0.053333333333333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1</v>
      </c>
      <c r="CI23" s="132">
        <v>1</v>
      </c>
      <c r="CJ23" s="133">
        <f>IFERROR(CI23/CG23,"-")</f>
        <v>1</v>
      </c>
      <c r="CK23" s="134">
        <v>5000</v>
      </c>
      <c r="CL23" s="135">
        <f>IFERROR(CK23/CG23,"-")</f>
        <v>5000</v>
      </c>
      <c r="CM23" s="136">
        <v>1</v>
      </c>
      <c r="CN23" s="136"/>
      <c r="CO23" s="136"/>
      <c r="CP23" s="137">
        <v>1</v>
      </c>
      <c r="CQ23" s="138">
        <v>5000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116</v>
      </c>
      <c r="C24" s="184" t="s">
        <v>58</v>
      </c>
      <c r="D24" s="184"/>
      <c r="E24" s="184" t="s">
        <v>109</v>
      </c>
      <c r="F24" s="184" t="s">
        <v>76</v>
      </c>
      <c r="G24" s="184" t="s">
        <v>66</v>
      </c>
      <c r="H24" s="87"/>
      <c r="I24" s="87"/>
      <c r="J24" s="87"/>
      <c r="K24" s="176"/>
      <c r="L24" s="79">
        <v>22</v>
      </c>
      <c r="M24" s="79">
        <v>14</v>
      </c>
      <c r="N24" s="79">
        <v>7</v>
      </c>
      <c r="O24" s="88">
        <v>4</v>
      </c>
      <c r="P24" s="89">
        <v>0</v>
      </c>
      <c r="Q24" s="90">
        <f>O24+P24</f>
        <v>4</v>
      </c>
      <c r="R24" s="80">
        <f>IFERROR(Q24/N24,"-")</f>
        <v>0.57142857142857</v>
      </c>
      <c r="S24" s="79">
        <v>0</v>
      </c>
      <c r="T24" s="79">
        <v>2</v>
      </c>
      <c r="U24" s="80">
        <f>IFERROR(T24/(Q24),"-")</f>
        <v>0.5</v>
      </c>
      <c r="V24" s="81"/>
      <c r="W24" s="82">
        <v>1</v>
      </c>
      <c r="X24" s="80">
        <f>IF(Q24=0,"-",W24/Q24)</f>
        <v>0.25</v>
      </c>
      <c r="Y24" s="181">
        <v>3000</v>
      </c>
      <c r="Z24" s="182">
        <f>IFERROR(Y24/Q24,"-")</f>
        <v>750</v>
      </c>
      <c r="AA24" s="182">
        <f>IFERROR(Y24/W24,"-")</f>
        <v>3000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0.25</v>
      </c>
      <c r="BQ24" s="118">
        <v>1</v>
      </c>
      <c r="BR24" s="119">
        <f>IFERROR(BQ24/BO24,"-")</f>
        <v>1</v>
      </c>
      <c r="BS24" s="120">
        <v>3000</v>
      </c>
      <c r="BT24" s="121">
        <f>IFERROR(BS24/BO24,"-")</f>
        <v>3000</v>
      </c>
      <c r="BU24" s="122">
        <v>1</v>
      </c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>
        <v>2</v>
      </c>
      <c r="CH24" s="131">
        <f>IF(Q24=0,"",IF(CG24=0,"",(CG24/Q24)))</f>
        <v>0.5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1</v>
      </c>
      <c r="CQ24" s="138">
        <v>3000</v>
      </c>
      <c r="CR24" s="138">
        <v>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</v>
      </c>
      <c r="B25" s="184" t="s">
        <v>117</v>
      </c>
      <c r="C25" s="184" t="s">
        <v>58</v>
      </c>
      <c r="D25" s="184"/>
      <c r="E25" s="184" t="s">
        <v>59</v>
      </c>
      <c r="F25" s="184" t="s">
        <v>60</v>
      </c>
      <c r="G25" s="184" t="s">
        <v>70</v>
      </c>
      <c r="H25" s="87" t="s">
        <v>118</v>
      </c>
      <c r="I25" s="87" t="s">
        <v>105</v>
      </c>
      <c r="J25" s="185" t="s">
        <v>119</v>
      </c>
      <c r="K25" s="176">
        <v>130000</v>
      </c>
      <c r="L25" s="79">
        <v>0</v>
      </c>
      <c r="M25" s="79">
        <v>0</v>
      </c>
      <c r="N25" s="79">
        <v>14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>
        <f>IFERROR(K25/SUM(Q25:Q26),"-")</f>
        <v>65000</v>
      </c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>
        <f>SUM(Y25:Y26)-SUM(K25:K26)</f>
        <v>-130000</v>
      </c>
      <c r="AC25" s="83">
        <f>SUM(Y25:Y26)/SUM(K25:K26)</f>
        <v>0</v>
      </c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120</v>
      </c>
      <c r="C26" s="184" t="s">
        <v>58</v>
      </c>
      <c r="D26" s="184"/>
      <c r="E26" s="184" t="s">
        <v>59</v>
      </c>
      <c r="F26" s="184" t="s">
        <v>60</v>
      </c>
      <c r="G26" s="184" t="s">
        <v>66</v>
      </c>
      <c r="H26" s="87"/>
      <c r="I26" s="87"/>
      <c r="J26" s="87"/>
      <c r="K26" s="176"/>
      <c r="L26" s="79">
        <v>8</v>
      </c>
      <c r="M26" s="79">
        <v>8</v>
      </c>
      <c r="N26" s="79">
        <v>5</v>
      </c>
      <c r="O26" s="88">
        <v>2</v>
      </c>
      <c r="P26" s="89">
        <v>0</v>
      </c>
      <c r="Q26" s="90">
        <f>O26+P26</f>
        <v>2</v>
      </c>
      <c r="R26" s="80">
        <f>IFERROR(Q26/N26,"-")</f>
        <v>0.4</v>
      </c>
      <c r="S26" s="79">
        <v>1</v>
      </c>
      <c r="T26" s="79">
        <v>1</v>
      </c>
      <c r="U26" s="80">
        <f>IFERROR(T26/(Q26),"-")</f>
        <v>0.5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0.5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0.175</v>
      </c>
      <c r="B27" s="184" t="s">
        <v>121</v>
      </c>
      <c r="C27" s="184" t="s">
        <v>58</v>
      </c>
      <c r="D27" s="184"/>
      <c r="E27" s="184" t="s">
        <v>68</v>
      </c>
      <c r="F27" s="184" t="s">
        <v>69</v>
      </c>
      <c r="G27" s="184" t="s">
        <v>70</v>
      </c>
      <c r="H27" s="87" t="s">
        <v>122</v>
      </c>
      <c r="I27" s="87" t="s">
        <v>123</v>
      </c>
      <c r="J27" s="186" t="s">
        <v>124</v>
      </c>
      <c r="K27" s="176">
        <v>120000</v>
      </c>
      <c r="L27" s="79">
        <v>14</v>
      </c>
      <c r="M27" s="79">
        <v>0</v>
      </c>
      <c r="N27" s="79">
        <v>54</v>
      </c>
      <c r="O27" s="88">
        <v>6</v>
      </c>
      <c r="P27" s="89">
        <v>0</v>
      </c>
      <c r="Q27" s="90">
        <f>O27+P27</f>
        <v>6</v>
      </c>
      <c r="R27" s="80">
        <f>IFERROR(Q27/N27,"-")</f>
        <v>0.11111111111111</v>
      </c>
      <c r="S27" s="79">
        <v>1</v>
      </c>
      <c r="T27" s="79">
        <v>3</v>
      </c>
      <c r="U27" s="80">
        <f>IFERROR(T27/(Q27),"-")</f>
        <v>0.5</v>
      </c>
      <c r="V27" s="81">
        <f>IFERROR(K27/SUM(Q27:Q28),"-")</f>
        <v>12000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-99000</v>
      </c>
      <c r="AC27" s="83">
        <f>SUM(Y27:Y28)/SUM(K27:K28)</f>
        <v>0.175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0.16666666666667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1</v>
      </c>
      <c r="AX27" s="104">
        <f>IF(Q27=0,"",IF(AW27=0,"",(AW27/Q27)))</f>
        <v>0.16666666666667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2</v>
      </c>
      <c r="BG27" s="110">
        <f>IF(Q27=0,"",IF(BF27=0,"",(BF27/Q27)))</f>
        <v>0.33333333333333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0.16666666666667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125</v>
      </c>
      <c r="C28" s="184" t="s">
        <v>58</v>
      </c>
      <c r="D28" s="184"/>
      <c r="E28" s="184" t="s">
        <v>68</v>
      </c>
      <c r="F28" s="184" t="s">
        <v>69</v>
      </c>
      <c r="G28" s="184" t="s">
        <v>66</v>
      </c>
      <c r="H28" s="87"/>
      <c r="I28" s="87"/>
      <c r="J28" s="87"/>
      <c r="K28" s="176"/>
      <c r="L28" s="79">
        <v>18</v>
      </c>
      <c r="M28" s="79">
        <v>16</v>
      </c>
      <c r="N28" s="79">
        <v>11</v>
      </c>
      <c r="O28" s="88">
        <v>4</v>
      </c>
      <c r="P28" s="89">
        <v>0</v>
      </c>
      <c r="Q28" s="90">
        <f>O28+P28</f>
        <v>4</v>
      </c>
      <c r="R28" s="80">
        <f>IFERROR(Q28/N28,"-")</f>
        <v>0.36363636363636</v>
      </c>
      <c r="S28" s="79">
        <v>1</v>
      </c>
      <c r="T28" s="79">
        <v>1</v>
      </c>
      <c r="U28" s="80">
        <f>IFERROR(T28/(Q28),"-")</f>
        <v>0.25</v>
      </c>
      <c r="V28" s="81"/>
      <c r="W28" s="82">
        <v>1</v>
      </c>
      <c r="X28" s="80">
        <f>IF(Q28=0,"-",W28/Q28)</f>
        <v>0.25</v>
      </c>
      <c r="Y28" s="181">
        <v>21000</v>
      </c>
      <c r="Z28" s="182">
        <f>IFERROR(Y28/Q28,"-")</f>
        <v>5250</v>
      </c>
      <c r="AA28" s="182">
        <f>IFERROR(Y28/W28,"-")</f>
        <v>21000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0.25</v>
      </c>
      <c r="BH28" s="109">
        <v>1</v>
      </c>
      <c r="BI28" s="111">
        <f>IFERROR(BH28/BF28,"-")</f>
        <v>1</v>
      </c>
      <c r="BJ28" s="112">
        <v>21000</v>
      </c>
      <c r="BK28" s="113">
        <f>IFERROR(BJ28/BF28,"-")</f>
        <v>21000</v>
      </c>
      <c r="BL28" s="114"/>
      <c r="BM28" s="114"/>
      <c r="BN28" s="114">
        <v>1</v>
      </c>
      <c r="BO28" s="116">
        <v>2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21000</v>
      </c>
      <c r="CR28" s="138">
        <v>21000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126</v>
      </c>
      <c r="C29" s="184" t="s">
        <v>58</v>
      </c>
      <c r="D29" s="184"/>
      <c r="E29" s="184" t="s">
        <v>102</v>
      </c>
      <c r="F29" s="184" t="s">
        <v>103</v>
      </c>
      <c r="G29" s="184" t="s">
        <v>70</v>
      </c>
      <c r="H29" s="87" t="s">
        <v>122</v>
      </c>
      <c r="I29" s="87" t="s">
        <v>123</v>
      </c>
      <c r="J29" s="87" t="s">
        <v>127</v>
      </c>
      <c r="K29" s="176">
        <v>120000</v>
      </c>
      <c r="L29" s="79">
        <v>10</v>
      </c>
      <c r="M29" s="79">
        <v>0</v>
      </c>
      <c r="N29" s="79">
        <v>43</v>
      </c>
      <c r="O29" s="88">
        <v>4</v>
      </c>
      <c r="P29" s="89">
        <v>0</v>
      </c>
      <c r="Q29" s="90">
        <f>O29+P29</f>
        <v>4</v>
      </c>
      <c r="R29" s="80">
        <f>IFERROR(Q29/N29,"-")</f>
        <v>0.093023255813953</v>
      </c>
      <c r="S29" s="79">
        <v>0</v>
      </c>
      <c r="T29" s="79">
        <v>2</v>
      </c>
      <c r="U29" s="80">
        <f>IFERROR(T29/(Q29),"-")</f>
        <v>0.5</v>
      </c>
      <c r="V29" s="81">
        <f>IFERROR(K29/SUM(Q29:Q30),"-")</f>
        <v>24000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-120000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128</v>
      </c>
      <c r="C30" s="184" t="s">
        <v>58</v>
      </c>
      <c r="D30" s="184"/>
      <c r="E30" s="184" t="s">
        <v>102</v>
      </c>
      <c r="F30" s="184" t="s">
        <v>103</v>
      </c>
      <c r="G30" s="184" t="s">
        <v>66</v>
      </c>
      <c r="H30" s="87"/>
      <c r="I30" s="87"/>
      <c r="J30" s="87"/>
      <c r="K30" s="176"/>
      <c r="L30" s="79">
        <v>19</v>
      </c>
      <c r="M30" s="79">
        <v>14</v>
      </c>
      <c r="N30" s="79">
        <v>6</v>
      </c>
      <c r="O30" s="88">
        <v>1</v>
      </c>
      <c r="P30" s="89">
        <v>0</v>
      </c>
      <c r="Q30" s="90">
        <f>O30+P30</f>
        <v>1</v>
      </c>
      <c r="R30" s="80">
        <f>IFERROR(Q30/N30,"-")</f>
        <v>0.16666666666667</v>
      </c>
      <c r="S30" s="79">
        <v>0</v>
      </c>
      <c r="T30" s="79">
        <v>1</v>
      </c>
      <c r="U30" s="80">
        <f>IFERROR(T30/(Q30),"-")</f>
        <v>1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2.25625</v>
      </c>
      <c r="B31" s="184" t="s">
        <v>129</v>
      </c>
      <c r="C31" s="184" t="s">
        <v>58</v>
      </c>
      <c r="D31" s="184"/>
      <c r="E31" s="184" t="s">
        <v>75</v>
      </c>
      <c r="F31" s="184" t="s">
        <v>76</v>
      </c>
      <c r="G31" s="184" t="s">
        <v>70</v>
      </c>
      <c r="H31" s="87" t="s">
        <v>130</v>
      </c>
      <c r="I31" s="87" t="s">
        <v>105</v>
      </c>
      <c r="J31" s="186" t="s">
        <v>124</v>
      </c>
      <c r="K31" s="176">
        <v>80000</v>
      </c>
      <c r="L31" s="79">
        <v>7</v>
      </c>
      <c r="M31" s="79">
        <v>0</v>
      </c>
      <c r="N31" s="79">
        <v>21</v>
      </c>
      <c r="O31" s="88">
        <v>2</v>
      </c>
      <c r="P31" s="89">
        <v>0</v>
      </c>
      <c r="Q31" s="90">
        <f>O31+P31</f>
        <v>2</v>
      </c>
      <c r="R31" s="80">
        <f>IFERROR(Q31/N31,"-")</f>
        <v>0.095238095238095</v>
      </c>
      <c r="S31" s="79">
        <v>0</v>
      </c>
      <c r="T31" s="79">
        <v>1</v>
      </c>
      <c r="U31" s="80">
        <f>IFERROR(T31/(Q31),"-")</f>
        <v>0.5</v>
      </c>
      <c r="V31" s="81">
        <f>IFERROR(K31/SUM(Q31:Q32),"-")</f>
        <v>11428.571428571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100500</v>
      </c>
      <c r="AC31" s="83">
        <f>SUM(Y31:Y32)/SUM(K31:K32)</f>
        <v>2.25625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131</v>
      </c>
      <c r="C32" s="184" t="s">
        <v>58</v>
      </c>
      <c r="D32" s="184"/>
      <c r="E32" s="184" t="s">
        <v>75</v>
      </c>
      <c r="F32" s="184" t="s">
        <v>76</v>
      </c>
      <c r="G32" s="184" t="s">
        <v>66</v>
      </c>
      <c r="H32" s="87"/>
      <c r="I32" s="87"/>
      <c r="J32" s="87"/>
      <c r="K32" s="176"/>
      <c r="L32" s="79">
        <v>22</v>
      </c>
      <c r="M32" s="79">
        <v>16</v>
      </c>
      <c r="N32" s="79">
        <v>8</v>
      </c>
      <c r="O32" s="88">
        <v>5</v>
      </c>
      <c r="P32" s="89">
        <v>0</v>
      </c>
      <c r="Q32" s="90">
        <f>O32+P32</f>
        <v>5</v>
      </c>
      <c r="R32" s="80">
        <f>IFERROR(Q32/N32,"-")</f>
        <v>0.625</v>
      </c>
      <c r="S32" s="79">
        <v>1</v>
      </c>
      <c r="T32" s="79">
        <v>2</v>
      </c>
      <c r="U32" s="80">
        <f>IFERROR(T32/(Q32),"-")</f>
        <v>0.4</v>
      </c>
      <c r="V32" s="81"/>
      <c r="W32" s="82">
        <v>2</v>
      </c>
      <c r="X32" s="80">
        <f>IF(Q32=0,"-",W32/Q32)</f>
        <v>0.4</v>
      </c>
      <c r="Y32" s="181">
        <v>180500</v>
      </c>
      <c r="Z32" s="182">
        <f>IFERROR(Y32/Q32,"-")</f>
        <v>36100</v>
      </c>
      <c r="AA32" s="182">
        <f>IFERROR(Y32/W32,"-")</f>
        <v>90250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0.2</v>
      </c>
      <c r="AP32" s="97">
        <v>1</v>
      </c>
      <c r="AQ32" s="99">
        <f>IFERROR(AP32/AN32,"-")</f>
        <v>1</v>
      </c>
      <c r="AR32" s="100">
        <v>3000</v>
      </c>
      <c r="AS32" s="101">
        <f>IFERROR(AR32/AN32,"-")</f>
        <v>3000</v>
      </c>
      <c r="AT32" s="102">
        <v>1</v>
      </c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3</v>
      </c>
      <c r="BP32" s="117">
        <f>IF(Q32=0,"",IF(BO32=0,"",(BO32/Q32)))</f>
        <v>0.6</v>
      </c>
      <c r="BQ32" s="118">
        <v>1</v>
      </c>
      <c r="BR32" s="119">
        <f>IFERROR(BQ32/BO32,"-")</f>
        <v>0.33333333333333</v>
      </c>
      <c r="BS32" s="120">
        <v>177500</v>
      </c>
      <c r="BT32" s="121">
        <f>IFERROR(BS32/BO32,"-")</f>
        <v>59166.666666667</v>
      </c>
      <c r="BU32" s="122"/>
      <c r="BV32" s="122"/>
      <c r="BW32" s="122">
        <v>1</v>
      </c>
      <c r="BX32" s="123">
        <v>1</v>
      </c>
      <c r="BY32" s="124">
        <f>IF(Q32=0,"",IF(BX32=0,"",(BX32/Q32)))</f>
        <v>0.2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180500</v>
      </c>
      <c r="CR32" s="138">
        <v>177500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0.2375</v>
      </c>
      <c r="B33" s="184" t="s">
        <v>132</v>
      </c>
      <c r="C33" s="184" t="s">
        <v>58</v>
      </c>
      <c r="D33" s="184"/>
      <c r="E33" s="184" t="s">
        <v>133</v>
      </c>
      <c r="F33" s="184" t="s">
        <v>134</v>
      </c>
      <c r="G33" s="184" t="s">
        <v>70</v>
      </c>
      <c r="H33" s="87" t="s">
        <v>130</v>
      </c>
      <c r="I33" s="87" t="s">
        <v>105</v>
      </c>
      <c r="J33" s="185" t="s">
        <v>119</v>
      </c>
      <c r="K33" s="176">
        <v>80000</v>
      </c>
      <c r="L33" s="79">
        <v>3</v>
      </c>
      <c r="M33" s="79">
        <v>0</v>
      </c>
      <c r="N33" s="79">
        <v>18</v>
      </c>
      <c r="O33" s="88">
        <v>1</v>
      </c>
      <c r="P33" s="89">
        <v>0</v>
      </c>
      <c r="Q33" s="90">
        <f>O33+P33</f>
        <v>1</v>
      </c>
      <c r="R33" s="80">
        <f>IFERROR(Q33/N33,"-")</f>
        <v>0.055555555555556</v>
      </c>
      <c r="S33" s="79">
        <v>0</v>
      </c>
      <c r="T33" s="79">
        <v>0</v>
      </c>
      <c r="U33" s="80">
        <f>IFERROR(T33/(Q33),"-")</f>
        <v>0</v>
      </c>
      <c r="V33" s="81">
        <f>IFERROR(K33/SUM(Q33:Q34),"-")</f>
        <v>40000</v>
      </c>
      <c r="W33" s="82">
        <v>1</v>
      </c>
      <c r="X33" s="80">
        <f>IF(Q33=0,"-",W33/Q33)</f>
        <v>1</v>
      </c>
      <c r="Y33" s="181">
        <v>19000</v>
      </c>
      <c r="Z33" s="182">
        <f>IFERROR(Y33/Q33,"-")</f>
        <v>19000</v>
      </c>
      <c r="AA33" s="182">
        <f>IFERROR(Y33/W33,"-")</f>
        <v>19000</v>
      </c>
      <c r="AB33" s="176">
        <f>SUM(Y33:Y34)-SUM(K33:K34)</f>
        <v>-61000</v>
      </c>
      <c r="AC33" s="83">
        <f>SUM(Y33:Y34)/SUM(K33:K34)</f>
        <v>0.2375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1</v>
      </c>
      <c r="BZ33" s="125">
        <v>1</v>
      </c>
      <c r="CA33" s="126">
        <f>IFERROR(BZ33/BX33,"-")</f>
        <v>1</v>
      </c>
      <c r="CB33" s="127">
        <v>19000</v>
      </c>
      <c r="CC33" s="128">
        <f>IFERROR(CB33/BX33,"-")</f>
        <v>19000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19000</v>
      </c>
      <c r="CR33" s="138">
        <v>19000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135</v>
      </c>
      <c r="C34" s="184" t="s">
        <v>58</v>
      </c>
      <c r="D34" s="184"/>
      <c r="E34" s="184" t="s">
        <v>133</v>
      </c>
      <c r="F34" s="184" t="s">
        <v>134</v>
      </c>
      <c r="G34" s="184" t="s">
        <v>66</v>
      </c>
      <c r="H34" s="87"/>
      <c r="I34" s="87"/>
      <c r="J34" s="87"/>
      <c r="K34" s="176"/>
      <c r="L34" s="79">
        <v>12</v>
      </c>
      <c r="M34" s="79">
        <v>10</v>
      </c>
      <c r="N34" s="79">
        <v>2</v>
      </c>
      <c r="O34" s="88">
        <v>1</v>
      </c>
      <c r="P34" s="89">
        <v>0</v>
      </c>
      <c r="Q34" s="90">
        <f>O34+P34</f>
        <v>1</v>
      </c>
      <c r="R34" s="80">
        <f>IFERROR(Q34/N34,"-")</f>
        <v>0.5</v>
      </c>
      <c r="S34" s="79">
        <v>0</v>
      </c>
      <c r="T34" s="79">
        <v>0</v>
      </c>
      <c r="U34" s="80">
        <f>IFERROR(T34/(Q34),"-")</f>
        <v>0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1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0.55823529411765</v>
      </c>
      <c r="B35" s="184" t="s">
        <v>136</v>
      </c>
      <c r="C35" s="184" t="s">
        <v>58</v>
      </c>
      <c r="D35" s="184"/>
      <c r="E35" s="184" t="s">
        <v>137</v>
      </c>
      <c r="F35" s="184" t="s">
        <v>60</v>
      </c>
      <c r="G35" s="184" t="s">
        <v>70</v>
      </c>
      <c r="H35" s="87" t="s">
        <v>104</v>
      </c>
      <c r="I35" s="87" t="s">
        <v>138</v>
      </c>
      <c r="J35" s="185" t="s">
        <v>64</v>
      </c>
      <c r="K35" s="176">
        <v>85000</v>
      </c>
      <c r="L35" s="79">
        <v>23</v>
      </c>
      <c r="M35" s="79">
        <v>0</v>
      </c>
      <c r="N35" s="79">
        <v>56</v>
      </c>
      <c r="O35" s="88">
        <v>7</v>
      </c>
      <c r="P35" s="89">
        <v>0</v>
      </c>
      <c r="Q35" s="90">
        <f>O35+P35</f>
        <v>7</v>
      </c>
      <c r="R35" s="80">
        <f>IFERROR(Q35/N35,"-")</f>
        <v>0.125</v>
      </c>
      <c r="S35" s="79">
        <v>0</v>
      </c>
      <c r="T35" s="79">
        <v>5</v>
      </c>
      <c r="U35" s="80">
        <f>IFERROR(T35/(Q35),"-")</f>
        <v>0.71428571428571</v>
      </c>
      <c r="V35" s="81">
        <f>IFERROR(K35/SUM(Q35:Q36),"-")</f>
        <v>8500</v>
      </c>
      <c r="W35" s="82">
        <v>2</v>
      </c>
      <c r="X35" s="80">
        <f>IF(Q35=0,"-",W35/Q35)</f>
        <v>0.28571428571429</v>
      </c>
      <c r="Y35" s="181">
        <v>38000</v>
      </c>
      <c r="Z35" s="182">
        <f>IFERROR(Y35/Q35,"-")</f>
        <v>5428.5714285714</v>
      </c>
      <c r="AA35" s="182">
        <f>IFERROR(Y35/W35,"-")</f>
        <v>19000</v>
      </c>
      <c r="AB35" s="176">
        <f>SUM(Y35:Y36)-SUM(K35:K36)</f>
        <v>-37550</v>
      </c>
      <c r="AC35" s="83">
        <f>SUM(Y35:Y36)/SUM(K35:K36)</f>
        <v>0.55823529411765</v>
      </c>
      <c r="AD35" s="77"/>
      <c r="AE35" s="91">
        <v>1</v>
      </c>
      <c r="AF35" s="92">
        <f>IF(Q35=0,"",IF(AE35=0,"",(AE35/Q35)))</f>
        <v>0.14285714285714</v>
      </c>
      <c r="AG35" s="91"/>
      <c r="AH35" s="93">
        <f>IFERROR(AG35/AE35,"-")</f>
        <v>0</v>
      </c>
      <c r="AI35" s="94"/>
      <c r="AJ35" s="95">
        <f>IFERROR(AI35/AE35,"-")</f>
        <v>0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5</v>
      </c>
      <c r="BP35" s="117">
        <f>IF(Q35=0,"",IF(BO35=0,"",(BO35/Q35)))</f>
        <v>0.71428571428571</v>
      </c>
      <c r="BQ35" s="118">
        <v>2</v>
      </c>
      <c r="BR35" s="119">
        <f>IFERROR(BQ35/BO35,"-")</f>
        <v>0.4</v>
      </c>
      <c r="BS35" s="120">
        <v>38000</v>
      </c>
      <c r="BT35" s="121">
        <f>IFERROR(BS35/BO35,"-")</f>
        <v>7600</v>
      </c>
      <c r="BU35" s="122"/>
      <c r="BV35" s="122">
        <v>1</v>
      </c>
      <c r="BW35" s="122">
        <v>1</v>
      </c>
      <c r="BX35" s="123">
        <v>1</v>
      </c>
      <c r="BY35" s="124">
        <f>IF(Q35=0,"",IF(BX35=0,"",(BX35/Q35)))</f>
        <v>0.14285714285714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38000</v>
      </c>
      <c r="CR35" s="138">
        <v>32000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139</v>
      </c>
      <c r="C36" s="184" t="s">
        <v>58</v>
      </c>
      <c r="D36" s="184"/>
      <c r="E36" s="184" t="s">
        <v>137</v>
      </c>
      <c r="F36" s="184" t="s">
        <v>60</v>
      </c>
      <c r="G36" s="184" t="s">
        <v>66</v>
      </c>
      <c r="H36" s="87"/>
      <c r="I36" s="87"/>
      <c r="J36" s="87"/>
      <c r="K36" s="176"/>
      <c r="L36" s="79">
        <v>49</v>
      </c>
      <c r="M36" s="79">
        <v>24</v>
      </c>
      <c r="N36" s="79">
        <v>10</v>
      </c>
      <c r="O36" s="88">
        <v>3</v>
      </c>
      <c r="P36" s="89">
        <v>0</v>
      </c>
      <c r="Q36" s="90">
        <f>O36+P36</f>
        <v>3</v>
      </c>
      <c r="R36" s="80">
        <f>IFERROR(Q36/N36,"-")</f>
        <v>0.3</v>
      </c>
      <c r="S36" s="79">
        <v>0</v>
      </c>
      <c r="T36" s="79">
        <v>1</v>
      </c>
      <c r="U36" s="80">
        <f>IFERROR(T36/(Q36),"-")</f>
        <v>0.33333333333333</v>
      </c>
      <c r="V36" s="81"/>
      <c r="W36" s="82">
        <v>1</v>
      </c>
      <c r="X36" s="80">
        <f>IF(Q36=0,"-",W36/Q36)</f>
        <v>0.33333333333333</v>
      </c>
      <c r="Y36" s="181">
        <v>9450</v>
      </c>
      <c r="Z36" s="182">
        <f>IFERROR(Y36/Q36,"-")</f>
        <v>3150</v>
      </c>
      <c r="AA36" s="182">
        <f>IFERROR(Y36/W36,"-")</f>
        <v>9450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0.33333333333333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>
        <v>2</v>
      </c>
      <c r="CH36" s="131">
        <f>IF(Q36=0,"",IF(CG36=0,"",(CG36/Q36)))</f>
        <v>0.66666666666667</v>
      </c>
      <c r="CI36" s="132">
        <v>1</v>
      </c>
      <c r="CJ36" s="133">
        <f>IFERROR(CI36/CG36,"-")</f>
        <v>0.5</v>
      </c>
      <c r="CK36" s="134">
        <v>9450</v>
      </c>
      <c r="CL36" s="135">
        <f>IFERROR(CK36/CG36,"-")</f>
        <v>4725</v>
      </c>
      <c r="CM36" s="136">
        <v>1</v>
      </c>
      <c r="CN36" s="136"/>
      <c r="CO36" s="136"/>
      <c r="CP36" s="137">
        <v>1</v>
      </c>
      <c r="CQ36" s="138">
        <v>9450</v>
      </c>
      <c r="CR36" s="138">
        <v>9450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2.8823529411765</v>
      </c>
      <c r="B37" s="184" t="s">
        <v>140</v>
      </c>
      <c r="C37" s="184" t="s">
        <v>58</v>
      </c>
      <c r="D37" s="184"/>
      <c r="E37" s="184" t="s">
        <v>141</v>
      </c>
      <c r="F37" s="184" t="s">
        <v>76</v>
      </c>
      <c r="G37" s="184" t="s">
        <v>70</v>
      </c>
      <c r="H37" s="87" t="s">
        <v>113</v>
      </c>
      <c r="I37" s="87" t="s">
        <v>138</v>
      </c>
      <c r="J37" s="185" t="s">
        <v>119</v>
      </c>
      <c r="K37" s="176">
        <v>85000</v>
      </c>
      <c r="L37" s="79">
        <v>8</v>
      </c>
      <c r="M37" s="79">
        <v>0</v>
      </c>
      <c r="N37" s="79">
        <v>57</v>
      </c>
      <c r="O37" s="88">
        <v>2</v>
      </c>
      <c r="P37" s="89">
        <v>0</v>
      </c>
      <c r="Q37" s="90">
        <f>O37+P37</f>
        <v>2</v>
      </c>
      <c r="R37" s="80">
        <f>IFERROR(Q37/N37,"-")</f>
        <v>0.035087719298246</v>
      </c>
      <c r="S37" s="79">
        <v>0</v>
      </c>
      <c r="T37" s="79">
        <v>1</v>
      </c>
      <c r="U37" s="80">
        <f>IFERROR(T37/(Q37),"-")</f>
        <v>0.5</v>
      </c>
      <c r="V37" s="81">
        <f>IFERROR(K37/SUM(Q37:Q38),"-")</f>
        <v>9444.4444444444</v>
      </c>
      <c r="W37" s="82">
        <v>1</v>
      </c>
      <c r="X37" s="80">
        <f>IF(Q37=0,"-",W37/Q37)</f>
        <v>0.5</v>
      </c>
      <c r="Y37" s="181">
        <v>15000</v>
      </c>
      <c r="Z37" s="182">
        <f>IFERROR(Y37/Q37,"-")</f>
        <v>7500</v>
      </c>
      <c r="AA37" s="182">
        <f>IFERROR(Y37/W37,"-")</f>
        <v>15000</v>
      </c>
      <c r="AB37" s="176">
        <f>SUM(Y37:Y38)-SUM(K37:K38)</f>
        <v>160000</v>
      </c>
      <c r="AC37" s="83">
        <f>SUM(Y37:Y38)/SUM(K37:K38)</f>
        <v>2.8823529411765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1</v>
      </c>
      <c r="BQ37" s="118">
        <v>1</v>
      </c>
      <c r="BR37" s="119">
        <f>IFERROR(BQ37/BO37,"-")</f>
        <v>0.5</v>
      </c>
      <c r="BS37" s="120">
        <v>15000</v>
      </c>
      <c r="BT37" s="121">
        <f>IFERROR(BS37/BO37,"-")</f>
        <v>7500</v>
      </c>
      <c r="BU37" s="122"/>
      <c r="BV37" s="122"/>
      <c r="BW37" s="122">
        <v>1</v>
      </c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15000</v>
      </c>
      <c r="CR37" s="138">
        <v>15000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142</v>
      </c>
      <c r="C38" s="184" t="s">
        <v>58</v>
      </c>
      <c r="D38" s="184"/>
      <c r="E38" s="184" t="s">
        <v>141</v>
      </c>
      <c r="F38" s="184" t="s">
        <v>76</v>
      </c>
      <c r="G38" s="184" t="s">
        <v>66</v>
      </c>
      <c r="H38" s="87"/>
      <c r="I38" s="87"/>
      <c r="J38" s="87"/>
      <c r="K38" s="176"/>
      <c r="L38" s="79">
        <v>42</v>
      </c>
      <c r="M38" s="79">
        <v>30</v>
      </c>
      <c r="N38" s="79">
        <v>10</v>
      </c>
      <c r="O38" s="88">
        <v>7</v>
      </c>
      <c r="P38" s="89">
        <v>0</v>
      </c>
      <c r="Q38" s="90">
        <f>O38+P38</f>
        <v>7</v>
      </c>
      <c r="R38" s="80">
        <f>IFERROR(Q38/N38,"-")</f>
        <v>0.7</v>
      </c>
      <c r="S38" s="79">
        <v>0</v>
      </c>
      <c r="T38" s="79">
        <v>4</v>
      </c>
      <c r="U38" s="80">
        <f>IFERROR(T38/(Q38),"-")</f>
        <v>0.57142857142857</v>
      </c>
      <c r="V38" s="81"/>
      <c r="W38" s="82">
        <v>1</v>
      </c>
      <c r="X38" s="80">
        <f>IF(Q38=0,"-",W38/Q38)</f>
        <v>0.14285714285714</v>
      </c>
      <c r="Y38" s="181">
        <v>230000</v>
      </c>
      <c r="Z38" s="182">
        <f>IFERROR(Y38/Q38,"-")</f>
        <v>32857.142857143</v>
      </c>
      <c r="AA38" s="182">
        <f>IFERROR(Y38/W38,"-")</f>
        <v>230000</v>
      </c>
      <c r="AB38" s="176"/>
      <c r="AC38" s="83"/>
      <c r="AD38" s="77"/>
      <c r="AE38" s="91">
        <v>1</v>
      </c>
      <c r="AF38" s="92">
        <f>IF(Q38=0,"",IF(AE38=0,"",(AE38/Q38)))</f>
        <v>0.14285714285714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4</v>
      </c>
      <c r="BP38" s="117">
        <f>IF(Q38=0,"",IF(BO38=0,"",(BO38/Q38)))</f>
        <v>0.57142857142857</v>
      </c>
      <c r="BQ38" s="118">
        <v>1</v>
      </c>
      <c r="BR38" s="119">
        <f>IFERROR(BQ38/BO38,"-")</f>
        <v>0.25</v>
      </c>
      <c r="BS38" s="120">
        <v>230000</v>
      </c>
      <c r="BT38" s="121">
        <f>IFERROR(BS38/BO38,"-")</f>
        <v>57500</v>
      </c>
      <c r="BU38" s="122"/>
      <c r="BV38" s="122"/>
      <c r="BW38" s="122">
        <v>1</v>
      </c>
      <c r="BX38" s="123">
        <v>1</v>
      </c>
      <c r="BY38" s="124">
        <f>IF(Q38=0,"",IF(BX38=0,"",(BX38/Q38)))</f>
        <v>0.14285714285714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>
        <v>1</v>
      </c>
      <c r="CH38" s="131">
        <f>IF(Q38=0,"",IF(CG38=0,"",(CG38/Q38)))</f>
        <v>0.14285714285714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1</v>
      </c>
      <c r="CQ38" s="138">
        <v>230000</v>
      </c>
      <c r="CR38" s="138">
        <v>230000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>
        <f>AC39</f>
        <v>0.10769230769231</v>
      </c>
      <c r="B39" s="184" t="s">
        <v>143</v>
      </c>
      <c r="C39" s="184" t="s">
        <v>58</v>
      </c>
      <c r="D39" s="184"/>
      <c r="E39" s="184" t="s">
        <v>137</v>
      </c>
      <c r="F39" s="184" t="s">
        <v>69</v>
      </c>
      <c r="G39" s="184" t="s">
        <v>70</v>
      </c>
      <c r="H39" s="87" t="s">
        <v>62</v>
      </c>
      <c r="I39" s="87" t="s">
        <v>138</v>
      </c>
      <c r="J39" s="186" t="s">
        <v>144</v>
      </c>
      <c r="K39" s="176">
        <v>65000</v>
      </c>
      <c r="L39" s="79">
        <v>4</v>
      </c>
      <c r="M39" s="79">
        <v>0</v>
      </c>
      <c r="N39" s="79">
        <v>40</v>
      </c>
      <c r="O39" s="88">
        <v>1</v>
      </c>
      <c r="P39" s="89">
        <v>0</v>
      </c>
      <c r="Q39" s="90">
        <f>O39+P39</f>
        <v>1</v>
      </c>
      <c r="R39" s="80">
        <f>IFERROR(Q39/N39,"-")</f>
        <v>0.025</v>
      </c>
      <c r="S39" s="79">
        <v>0</v>
      </c>
      <c r="T39" s="79">
        <v>1</v>
      </c>
      <c r="U39" s="80">
        <f>IFERROR(T39/(Q39),"-")</f>
        <v>1</v>
      </c>
      <c r="V39" s="81">
        <f>IFERROR(K39/SUM(Q39:Q40),"-")</f>
        <v>32500</v>
      </c>
      <c r="W39" s="82">
        <v>1</v>
      </c>
      <c r="X39" s="80">
        <f>IF(Q39=0,"-",W39/Q39)</f>
        <v>1</v>
      </c>
      <c r="Y39" s="181">
        <v>1000</v>
      </c>
      <c r="Z39" s="182">
        <f>IFERROR(Y39/Q39,"-")</f>
        <v>1000</v>
      </c>
      <c r="AA39" s="182">
        <f>IFERROR(Y39/W39,"-")</f>
        <v>1000</v>
      </c>
      <c r="AB39" s="176">
        <f>SUM(Y39:Y40)-SUM(K39:K40)</f>
        <v>-58000</v>
      </c>
      <c r="AC39" s="83">
        <f>SUM(Y39:Y40)/SUM(K39:K40)</f>
        <v>0.10769230769231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1</v>
      </c>
      <c r="BQ39" s="118">
        <v>1</v>
      </c>
      <c r="BR39" s="119">
        <f>IFERROR(BQ39/BO39,"-")</f>
        <v>1</v>
      </c>
      <c r="BS39" s="120">
        <v>1000</v>
      </c>
      <c r="BT39" s="121">
        <f>IFERROR(BS39/BO39,"-")</f>
        <v>1000</v>
      </c>
      <c r="BU39" s="122">
        <v>1</v>
      </c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1000</v>
      </c>
      <c r="CR39" s="138">
        <v>1000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145</v>
      </c>
      <c r="C40" s="184" t="s">
        <v>58</v>
      </c>
      <c r="D40" s="184"/>
      <c r="E40" s="184" t="s">
        <v>137</v>
      </c>
      <c r="F40" s="184" t="s">
        <v>69</v>
      </c>
      <c r="G40" s="184" t="s">
        <v>66</v>
      </c>
      <c r="H40" s="87"/>
      <c r="I40" s="87"/>
      <c r="J40" s="87"/>
      <c r="K40" s="176"/>
      <c r="L40" s="79">
        <v>15</v>
      </c>
      <c r="M40" s="79">
        <v>9</v>
      </c>
      <c r="N40" s="79">
        <v>1</v>
      </c>
      <c r="O40" s="88">
        <v>1</v>
      </c>
      <c r="P40" s="89">
        <v>0</v>
      </c>
      <c r="Q40" s="90">
        <f>O40+P40</f>
        <v>1</v>
      </c>
      <c r="R40" s="80">
        <f>IFERROR(Q40/N40,"-")</f>
        <v>1</v>
      </c>
      <c r="S40" s="79">
        <v>1</v>
      </c>
      <c r="T40" s="79">
        <v>0</v>
      </c>
      <c r="U40" s="80">
        <f>IFERROR(T40/(Q40),"-")</f>
        <v>0</v>
      </c>
      <c r="V40" s="81"/>
      <c r="W40" s="82">
        <v>1</v>
      </c>
      <c r="X40" s="80">
        <f>IF(Q40=0,"-",W40/Q40)</f>
        <v>1</v>
      </c>
      <c r="Y40" s="181">
        <v>6000</v>
      </c>
      <c r="Z40" s="182">
        <f>IFERROR(Y40/Q40,"-")</f>
        <v>6000</v>
      </c>
      <c r="AA40" s="182">
        <f>IFERROR(Y40/W40,"-")</f>
        <v>6000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1</v>
      </c>
      <c r="BH40" s="109">
        <v>1</v>
      </c>
      <c r="BI40" s="111">
        <f>IFERROR(BH40/BF40,"-")</f>
        <v>1</v>
      </c>
      <c r="BJ40" s="112">
        <v>6000</v>
      </c>
      <c r="BK40" s="113">
        <f>IFERROR(BJ40/BF40,"-")</f>
        <v>6000</v>
      </c>
      <c r="BL40" s="114"/>
      <c r="BM40" s="114">
        <v>1</v>
      </c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6000</v>
      </c>
      <c r="CR40" s="138">
        <v>6000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0.0125</v>
      </c>
      <c r="B41" s="184" t="s">
        <v>146</v>
      </c>
      <c r="C41" s="184" t="s">
        <v>58</v>
      </c>
      <c r="D41" s="184"/>
      <c r="E41" s="184"/>
      <c r="F41" s="184"/>
      <c r="G41" s="184" t="s">
        <v>70</v>
      </c>
      <c r="H41" s="87" t="s">
        <v>147</v>
      </c>
      <c r="I41" s="87" t="s">
        <v>148</v>
      </c>
      <c r="J41" s="87" t="s">
        <v>127</v>
      </c>
      <c r="K41" s="176">
        <v>80000</v>
      </c>
      <c r="L41" s="79">
        <v>10</v>
      </c>
      <c r="M41" s="79">
        <v>0</v>
      </c>
      <c r="N41" s="79">
        <v>79</v>
      </c>
      <c r="O41" s="88">
        <v>6</v>
      </c>
      <c r="P41" s="89">
        <v>0</v>
      </c>
      <c r="Q41" s="90">
        <f>O41+P41</f>
        <v>6</v>
      </c>
      <c r="R41" s="80">
        <f>IFERROR(Q41/N41,"-")</f>
        <v>0.075949367088608</v>
      </c>
      <c r="S41" s="79">
        <v>0</v>
      </c>
      <c r="T41" s="79">
        <v>4</v>
      </c>
      <c r="U41" s="80">
        <f>IFERROR(T41/(Q41),"-")</f>
        <v>0.66666666666667</v>
      </c>
      <c r="V41" s="81">
        <f>IFERROR(K41/SUM(Q41:Q42),"-")</f>
        <v>11428.571428571</v>
      </c>
      <c r="W41" s="82">
        <v>1</v>
      </c>
      <c r="X41" s="80">
        <f>IF(Q41=0,"-",W41/Q41)</f>
        <v>0.16666666666667</v>
      </c>
      <c r="Y41" s="181">
        <v>1000</v>
      </c>
      <c r="Z41" s="182">
        <f>IFERROR(Y41/Q41,"-")</f>
        <v>166.66666666667</v>
      </c>
      <c r="AA41" s="182">
        <f>IFERROR(Y41/W41,"-")</f>
        <v>1000</v>
      </c>
      <c r="AB41" s="176">
        <f>SUM(Y41:Y42)-SUM(K41:K42)</f>
        <v>-79000</v>
      </c>
      <c r="AC41" s="83">
        <f>SUM(Y41:Y42)/SUM(K41:K42)</f>
        <v>0.0125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0.16666666666667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2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3</v>
      </c>
      <c r="BP41" s="117">
        <f>IF(Q41=0,"",IF(BO41=0,"",(BO41/Q41)))</f>
        <v>0.5</v>
      </c>
      <c r="BQ41" s="118">
        <v>1</v>
      </c>
      <c r="BR41" s="119">
        <f>IFERROR(BQ41/BO41,"-")</f>
        <v>0.33333333333333</v>
      </c>
      <c r="BS41" s="120">
        <v>1000</v>
      </c>
      <c r="BT41" s="121">
        <f>IFERROR(BS41/BO41,"-")</f>
        <v>333.33333333333</v>
      </c>
      <c r="BU41" s="122">
        <v>1</v>
      </c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1000</v>
      </c>
      <c r="CR41" s="138">
        <v>1000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149</v>
      </c>
      <c r="C42" s="184" t="s">
        <v>58</v>
      </c>
      <c r="D42" s="184"/>
      <c r="E42" s="184"/>
      <c r="F42" s="184"/>
      <c r="G42" s="184" t="s">
        <v>66</v>
      </c>
      <c r="H42" s="87"/>
      <c r="I42" s="87"/>
      <c r="J42" s="87"/>
      <c r="K42" s="176"/>
      <c r="L42" s="79">
        <v>19</v>
      </c>
      <c r="M42" s="79">
        <v>16</v>
      </c>
      <c r="N42" s="79">
        <v>9</v>
      </c>
      <c r="O42" s="88">
        <v>1</v>
      </c>
      <c r="P42" s="89">
        <v>0</v>
      </c>
      <c r="Q42" s="90">
        <f>O42+P42</f>
        <v>1</v>
      </c>
      <c r="R42" s="80">
        <f>IFERROR(Q42/N42,"-")</f>
        <v>0.11111111111111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1</v>
      </c>
      <c r="BY42" s="124">
        <f>IF(Q42=0,"",IF(BX42=0,"",(BX42/Q42)))</f>
        <v>1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30"/>
      <c r="B43" s="84"/>
      <c r="C43" s="84"/>
      <c r="D43" s="85"/>
      <c r="E43" s="85"/>
      <c r="F43" s="85"/>
      <c r="G43" s="86"/>
      <c r="H43" s="87"/>
      <c r="I43" s="87"/>
      <c r="J43" s="87"/>
      <c r="K43" s="177"/>
      <c r="L43" s="34"/>
      <c r="M43" s="34"/>
      <c r="N43" s="31"/>
      <c r="O43" s="23"/>
      <c r="P43" s="23"/>
      <c r="Q43" s="23"/>
      <c r="R43" s="32"/>
      <c r="S43" s="32"/>
      <c r="T43" s="23"/>
      <c r="U43" s="32"/>
      <c r="V43" s="25"/>
      <c r="W43" s="25"/>
      <c r="X43" s="25"/>
      <c r="Y43" s="183"/>
      <c r="Z43" s="183"/>
      <c r="AA43" s="183"/>
      <c r="AB43" s="183"/>
      <c r="AC43" s="33"/>
      <c r="AD43" s="57"/>
      <c r="AE43" s="61"/>
      <c r="AF43" s="62"/>
      <c r="AG43" s="61"/>
      <c r="AH43" s="65"/>
      <c r="AI43" s="66"/>
      <c r="AJ43" s="67"/>
      <c r="AK43" s="68"/>
      <c r="AL43" s="68"/>
      <c r="AM43" s="68"/>
      <c r="AN43" s="61"/>
      <c r="AO43" s="62"/>
      <c r="AP43" s="61"/>
      <c r="AQ43" s="65"/>
      <c r="AR43" s="66"/>
      <c r="AS43" s="67"/>
      <c r="AT43" s="68"/>
      <c r="AU43" s="68"/>
      <c r="AV43" s="68"/>
      <c r="AW43" s="61"/>
      <c r="AX43" s="62"/>
      <c r="AY43" s="61"/>
      <c r="AZ43" s="65"/>
      <c r="BA43" s="66"/>
      <c r="BB43" s="67"/>
      <c r="BC43" s="68"/>
      <c r="BD43" s="68"/>
      <c r="BE43" s="68"/>
      <c r="BF43" s="61"/>
      <c r="BG43" s="62"/>
      <c r="BH43" s="61"/>
      <c r="BI43" s="65"/>
      <c r="BJ43" s="66"/>
      <c r="BK43" s="67"/>
      <c r="BL43" s="68"/>
      <c r="BM43" s="68"/>
      <c r="BN43" s="68"/>
      <c r="BO43" s="63"/>
      <c r="BP43" s="64"/>
      <c r="BQ43" s="61"/>
      <c r="BR43" s="65"/>
      <c r="BS43" s="66"/>
      <c r="BT43" s="67"/>
      <c r="BU43" s="68"/>
      <c r="BV43" s="68"/>
      <c r="BW43" s="68"/>
      <c r="BX43" s="63"/>
      <c r="BY43" s="64"/>
      <c r="BZ43" s="61"/>
      <c r="CA43" s="65"/>
      <c r="CB43" s="66"/>
      <c r="CC43" s="67"/>
      <c r="CD43" s="68"/>
      <c r="CE43" s="68"/>
      <c r="CF43" s="68"/>
      <c r="CG43" s="63"/>
      <c r="CH43" s="64"/>
      <c r="CI43" s="61"/>
      <c r="CJ43" s="65"/>
      <c r="CK43" s="66"/>
      <c r="CL43" s="67"/>
      <c r="CM43" s="68"/>
      <c r="CN43" s="68"/>
      <c r="CO43" s="68"/>
      <c r="CP43" s="69"/>
      <c r="CQ43" s="66"/>
      <c r="CR43" s="66"/>
      <c r="CS43" s="66"/>
      <c r="CT43" s="70"/>
    </row>
    <row r="44" spans="1:99">
      <c r="A44" s="30"/>
      <c r="B44" s="37"/>
      <c r="C44" s="37"/>
      <c r="D44" s="21"/>
      <c r="E44" s="21"/>
      <c r="F44" s="21"/>
      <c r="G44" s="22"/>
      <c r="H44" s="36"/>
      <c r="I44" s="36"/>
      <c r="J44" s="73"/>
      <c r="K44" s="178"/>
      <c r="L44" s="34"/>
      <c r="M44" s="34"/>
      <c r="N44" s="31"/>
      <c r="O44" s="23"/>
      <c r="P44" s="23"/>
      <c r="Q44" s="23"/>
      <c r="R44" s="32"/>
      <c r="S44" s="32"/>
      <c r="T44" s="23"/>
      <c r="U44" s="32"/>
      <c r="V44" s="25"/>
      <c r="W44" s="25"/>
      <c r="X44" s="25"/>
      <c r="Y44" s="183"/>
      <c r="Z44" s="183"/>
      <c r="AA44" s="183"/>
      <c r="AB44" s="183"/>
      <c r="AC44" s="33"/>
      <c r="AD44" s="59"/>
      <c r="AE44" s="61"/>
      <c r="AF44" s="62"/>
      <c r="AG44" s="61"/>
      <c r="AH44" s="65"/>
      <c r="AI44" s="66"/>
      <c r="AJ44" s="67"/>
      <c r="AK44" s="68"/>
      <c r="AL44" s="68"/>
      <c r="AM44" s="68"/>
      <c r="AN44" s="61"/>
      <c r="AO44" s="62"/>
      <c r="AP44" s="61"/>
      <c r="AQ44" s="65"/>
      <c r="AR44" s="66"/>
      <c r="AS44" s="67"/>
      <c r="AT44" s="68"/>
      <c r="AU44" s="68"/>
      <c r="AV44" s="68"/>
      <c r="AW44" s="61"/>
      <c r="AX44" s="62"/>
      <c r="AY44" s="61"/>
      <c r="AZ44" s="65"/>
      <c r="BA44" s="66"/>
      <c r="BB44" s="67"/>
      <c r="BC44" s="68"/>
      <c r="BD44" s="68"/>
      <c r="BE44" s="68"/>
      <c r="BF44" s="61"/>
      <c r="BG44" s="62"/>
      <c r="BH44" s="61"/>
      <c r="BI44" s="65"/>
      <c r="BJ44" s="66"/>
      <c r="BK44" s="67"/>
      <c r="BL44" s="68"/>
      <c r="BM44" s="68"/>
      <c r="BN44" s="68"/>
      <c r="BO44" s="63"/>
      <c r="BP44" s="64"/>
      <c r="BQ44" s="61"/>
      <c r="BR44" s="65"/>
      <c r="BS44" s="66"/>
      <c r="BT44" s="67"/>
      <c r="BU44" s="68"/>
      <c r="BV44" s="68"/>
      <c r="BW44" s="68"/>
      <c r="BX44" s="63"/>
      <c r="BY44" s="64"/>
      <c r="BZ44" s="61"/>
      <c r="CA44" s="65"/>
      <c r="CB44" s="66"/>
      <c r="CC44" s="67"/>
      <c r="CD44" s="68"/>
      <c r="CE44" s="68"/>
      <c r="CF44" s="68"/>
      <c r="CG44" s="63"/>
      <c r="CH44" s="64"/>
      <c r="CI44" s="61"/>
      <c r="CJ44" s="65"/>
      <c r="CK44" s="66"/>
      <c r="CL44" s="67"/>
      <c r="CM44" s="68"/>
      <c r="CN44" s="68"/>
      <c r="CO44" s="68"/>
      <c r="CP44" s="69"/>
      <c r="CQ44" s="66"/>
      <c r="CR44" s="66"/>
      <c r="CS44" s="66"/>
      <c r="CT44" s="70"/>
    </row>
    <row r="45" spans="1:99">
      <c r="A45" s="19">
        <f>AC45</f>
        <v>0.51346076458753</v>
      </c>
      <c r="B45" s="39"/>
      <c r="C45" s="39"/>
      <c r="D45" s="39"/>
      <c r="E45" s="39"/>
      <c r="F45" s="39"/>
      <c r="G45" s="39"/>
      <c r="H45" s="40" t="s">
        <v>150</v>
      </c>
      <c r="I45" s="40"/>
      <c r="J45" s="40"/>
      <c r="K45" s="179">
        <f>SUM(K6:K44)</f>
        <v>2485000</v>
      </c>
      <c r="L45" s="41">
        <f>SUM(L6:L44)</f>
        <v>784</v>
      </c>
      <c r="M45" s="41">
        <f>SUM(M6:M44)</f>
        <v>363</v>
      </c>
      <c r="N45" s="41">
        <f>SUM(N6:N44)</f>
        <v>1110</v>
      </c>
      <c r="O45" s="41">
        <f>SUM(O6:O44)</f>
        <v>139</v>
      </c>
      <c r="P45" s="41">
        <f>SUM(P6:P44)</f>
        <v>0</v>
      </c>
      <c r="Q45" s="41">
        <f>SUM(Q6:Q44)</f>
        <v>139</v>
      </c>
      <c r="R45" s="42">
        <f>IFERROR(Q45/N45,"-")</f>
        <v>0.12522522522523</v>
      </c>
      <c r="S45" s="76">
        <f>SUM(S6:S44)</f>
        <v>16</v>
      </c>
      <c r="T45" s="76">
        <f>SUM(T6:T44)</f>
        <v>57</v>
      </c>
      <c r="U45" s="42">
        <f>IFERROR(S45/Q45,"-")</f>
        <v>0.11510791366906</v>
      </c>
      <c r="V45" s="43">
        <f>IFERROR(K45/Q45,"-")</f>
        <v>17877.697841727</v>
      </c>
      <c r="W45" s="44">
        <f>SUM(W6:W44)</f>
        <v>33</v>
      </c>
      <c r="X45" s="42">
        <f>IFERROR(W45/Q45,"-")</f>
        <v>0.23741007194245</v>
      </c>
      <c r="Y45" s="179">
        <f>SUM(Y6:Y44)</f>
        <v>1275950</v>
      </c>
      <c r="Z45" s="179">
        <f>IFERROR(Y45/Q45,"-")</f>
        <v>9179.4964028777</v>
      </c>
      <c r="AA45" s="179">
        <f>IFERROR(Y45/W45,"-")</f>
        <v>38665.151515152</v>
      </c>
      <c r="AB45" s="179">
        <f>Y45-K45</f>
        <v>-1209050</v>
      </c>
      <c r="AC45" s="45">
        <f>Y45/K45</f>
        <v>0.51346076458753</v>
      </c>
      <c r="AD45" s="58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2"/>
    <mergeCell ref="K8:K12"/>
    <mergeCell ref="V8:V12"/>
    <mergeCell ref="AB8:AB12"/>
    <mergeCell ref="AC8:AC12"/>
    <mergeCell ref="A13:A16"/>
    <mergeCell ref="K13:K16"/>
    <mergeCell ref="V13:V16"/>
    <mergeCell ref="AB13:AB16"/>
    <mergeCell ref="AC13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