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<sst xmlns="http://schemas.openxmlformats.org/spreadsheetml/2006/main" uniqueCount="91">
  <si>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</si>
  <si>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</si>
  <si>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</si>
  <si>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</si>
  <si>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</si>
  <si>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</si>
  <si>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</si>
  <si>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</si>
  <si>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</si>
  <si>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</si>
  <si>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</si>
  <si>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</si>
  <si>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</si>
  <si>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</si>
  <si>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</si>
  <si>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</si>
  <si>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</si>
  <si>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</si>
  <si>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</si>
  <si>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</si>
  <si>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</si>
  <si>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</si>
  <si>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</si>
  <si>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</si>
  <si>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</si>
  <si>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</si>
  <si>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</si>
  <si>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</si>
  <si>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</si>
  <si>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</si>
  <si>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</si>
  <si>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</si>
  <si>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</si>
  <si>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</si>
  <si>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</si>
  <si>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</si>
  <si>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</si>
  <si>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</si>
  <si>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</si>
  <si>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</si>
  <si>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</si>
  <si>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</si>
  <si>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</si>
  <si>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</si>
  <si>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</si>
  <si>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</si>
  <si>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</si>
  <si>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</si>
  <si>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</si>
  <si>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</si>
  <si>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</si>
  <si>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</si>
  <si>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</si>
  <si>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</si>
  <si>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</si>
  <si>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</si>
  <si>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</si>
  <si>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</si>
  <si>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</si>
  <si>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</si>
  <si>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</si>
  <si>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ac100</t>
  </si>
  <si>
    <t>大洋図書</t>
  </si>
  <si>
    <t>2P_対談風_わくドキ</t>
  </si>
  <si>
    <t>lp03_f</t>
  </si>
  <si>
    <t>実話ナックルズ ウルトラ</t>
  </si>
  <si>
    <t>4C2P</t>
  </si>
  <si>
    <t>12月11日(水)</t>
  </si>
  <si>
    <t>ac101</t>
  </si>
  <si>
    <t>空電</t>
  </si>
  <si>
    <t>雑誌 TOTAL</t>
  </si>
  <si>
    <t>●DVD 広告</t>
  </si>
  <si>
    <t>pw111</t>
  </si>
  <si>
    <t>三和出版</t>
  </si>
  <si>
    <t>DVD漫画けんじ</t>
  </si>
  <si>
    <t>A4、全国書店売、1320円、4万部</t>
  </si>
  <si>
    <t>lp07</t>
  </si>
  <si>
    <t>鬼イカセ・極</t>
  </si>
  <si>
    <t>DVD袋表4C</t>
  </si>
  <si>
    <t>12月12日(木)</t>
  </si>
  <si>
    <t>pw112</t>
  </si>
  <si>
    <t>pw113</t>
  </si>
  <si>
    <t>A4、全国書店売、1320円、3万部</t>
  </si>
  <si>
    <t>令和元年・煩悩人妻ナンパ報告</t>
  </si>
  <si>
    <t>12月19日(木)</t>
  </si>
  <si>
    <t>pw114</t>
  </si>
  <si>
    <t>pw115</t>
  </si>
  <si>
    <t>究極美女プレステージSP</t>
  </si>
  <si>
    <t>12月20日(金)</t>
  </si>
  <si>
    <t>pw116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</si>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</sst>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65000</v>
      </c>
      <c r="E6" s="81">
        <v>94</v>
      </c>
      <c r="F6" s="81">
        <v>53</v>
      </c>
      <c r="G6" s="81">
        <v>54</v>
      </c>
      <c r="H6" s="91">
        <v>24</v>
      </c>
      <c r="I6" s="92">
        <v>0</v>
      </c>
      <c r="J6" s="145">
        <f>H6+I6</f>
        <v>24</v>
      </c>
      <c r="K6" s="82">
        <f>IFERROR(J6/G6,"-")</f>
        <v>0.44444444444444</v>
      </c>
      <c r="L6" s="81">
        <v>2</v>
      </c>
      <c r="M6" s="81">
        <v>10</v>
      </c>
      <c r="N6" s="82">
        <f>IFERROR(L6/J6,"-")</f>
        <v>0.083333333333333</v>
      </c>
      <c r="O6" s="83">
        <f>IFERROR(D6/J6,"-")</f>
        <v>2708.3333333333</v>
      </c>
      <c r="P6" s="84">
        <v>4</v>
      </c>
      <c r="Q6" s="82">
        <f>IFERROR(P6/J6,"-")</f>
        <v>0.16666666666667</v>
      </c>
      <c r="R6" s="200">
        <v>149000</v>
      </c>
      <c r="S6" s="201">
        <f>IFERROR(R6/J6,"-")</f>
        <v>6208.3333333333</v>
      </c>
      <c r="T6" s="201">
        <f>IFERROR(R6/P6,"-")</f>
        <v>37250</v>
      </c>
      <c r="U6" s="195">
        <f>IFERROR(R6-D6,"-")</f>
        <v>84000</v>
      </c>
      <c r="V6" s="85">
        <f>R6/D6</f>
        <v>2.2923076923077</v>
      </c>
      <c r="W6" s="79"/>
      <c r="X6" s="144"/>
    </row>
    <row r="7" spans="1:24">
      <c r="A7" s="80"/>
      <c r="B7" s="86" t="s">
        <v>24</v>
      </c>
      <c r="C7" s="86">
        <v>6</v>
      </c>
      <c r="D7" s="195">
        <v>225000</v>
      </c>
      <c r="E7" s="81">
        <v>208</v>
      </c>
      <c r="F7" s="81">
        <v>160</v>
      </c>
      <c r="G7" s="81">
        <v>167</v>
      </c>
      <c r="H7" s="91">
        <v>63</v>
      </c>
      <c r="I7" s="92">
        <v>0</v>
      </c>
      <c r="J7" s="145">
        <f>H7+I7</f>
        <v>63</v>
      </c>
      <c r="K7" s="82">
        <f>IFERROR(J7/G7,"-")</f>
        <v>0.37724550898204</v>
      </c>
      <c r="L7" s="81">
        <v>5</v>
      </c>
      <c r="M7" s="81">
        <v>12</v>
      </c>
      <c r="N7" s="82">
        <f>IFERROR(L7/J7,"-")</f>
        <v>0.079365079365079</v>
      </c>
      <c r="O7" s="83">
        <f>IFERROR(D7/J7,"-")</f>
        <v>3571.4285714286</v>
      </c>
      <c r="P7" s="84">
        <v>5</v>
      </c>
      <c r="Q7" s="82">
        <f>IFERROR(P7/J7,"-")</f>
        <v>0.079365079365079</v>
      </c>
      <c r="R7" s="200">
        <v>526000</v>
      </c>
      <c r="S7" s="201">
        <f>IFERROR(R7/J7,"-")</f>
        <v>8349.2063492063</v>
      </c>
      <c r="T7" s="201">
        <f>IFERROR(R7/P7,"-")</f>
        <v>105200</v>
      </c>
      <c r="U7" s="195">
        <f>IFERROR(R7-D7,"-")</f>
        <v>301000</v>
      </c>
      <c r="V7" s="85">
        <f>R7/D7</f>
        <v>2.3377777777778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290000</v>
      </c>
      <c r="E10" s="41">
        <f>SUM(E6:E8)</f>
        <v>302</v>
      </c>
      <c r="F10" s="41">
        <f>SUM(F6:F8)</f>
        <v>213</v>
      </c>
      <c r="G10" s="41">
        <f>SUM(G6:G8)</f>
        <v>221</v>
      </c>
      <c r="H10" s="41">
        <f>SUM(H6:H8)</f>
        <v>87</v>
      </c>
      <c r="I10" s="41">
        <f>SUM(I6:I8)</f>
        <v>0</v>
      </c>
      <c r="J10" s="41">
        <f>SUM(J6:J8)</f>
        <v>87</v>
      </c>
      <c r="K10" s="42">
        <f>IFERROR(J10/G10,"-")</f>
        <v>0.39366515837104</v>
      </c>
      <c r="L10" s="78">
        <f>SUM(L6:L8)</f>
        <v>7</v>
      </c>
      <c r="M10" s="78">
        <f>SUM(M6:M8)</f>
        <v>22</v>
      </c>
      <c r="N10" s="42">
        <f>IFERROR(L10/J10,"-")</f>
        <v>0.080459770114943</v>
      </c>
      <c r="O10" s="43">
        <f>IFERROR(D10/J10,"-")</f>
        <v>3333.3333333333</v>
      </c>
      <c r="P10" s="44">
        <f>SUM(P6:P8)</f>
        <v>9</v>
      </c>
      <c r="Q10" s="42">
        <f>IFERROR(P10/J10,"-")</f>
        <v>0.10344827586207</v>
      </c>
      <c r="R10" s="45">
        <f>SUM(R6:R8)</f>
        <v>675000</v>
      </c>
      <c r="S10" s="45">
        <f>IFERROR(R10/J10,"-")</f>
        <v>7758.6206896552</v>
      </c>
      <c r="T10" s="45">
        <f>IFERROR(R10/P10,"-")</f>
        <v>75000</v>
      </c>
      <c r="U10" s="46">
        <f>SUM(U6:U8)</f>
        <v>385000</v>
      </c>
      <c r="V10" s="47">
        <f>IFERROR(R10/D10,"-")</f>
        <v>2.3275862068966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2.2923076923077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65000</v>
      </c>
      <c r="K6" s="81">
        <v>9</v>
      </c>
      <c r="L6" s="81">
        <v>0</v>
      </c>
      <c r="M6" s="81">
        <v>40</v>
      </c>
      <c r="N6" s="91">
        <v>7</v>
      </c>
      <c r="O6" s="92">
        <v>0</v>
      </c>
      <c r="P6" s="93">
        <f>N6+O6</f>
        <v>7</v>
      </c>
      <c r="Q6" s="82">
        <f>IFERROR(P6/M6,"-")</f>
        <v>0.175</v>
      </c>
      <c r="R6" s="81">
        <v>0</v>
      </c>
      <c r="S6" s="81">
        <v>5</v>
      </c>
      <c r="T6" s="82">
        <f>IFERROR(S6/(O6+P6),"-")</f>
        <v>0.71428571428571</v>
      </c>
      <c r="U6" s="182">
        <f>IFERROR(J6/SUM(P6:P7),"-")</f>
        <v>2708.3333333333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84000</v>
      </c>
      <c r="AB6" s="85">
        <f>SUM(X6:X7)/SUM(J6:J7)</f>
        <v>2.2923076923077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2</v>
      </c>
      <c r="AW6" s="107">
        <f>IF(P6=0,"",IF(AV6=0,"",(AV6/P6)))</f>
        <v>0.28571428571429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0.28571428571429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0.42857142857143</v>
      </c>
      <c r="BP6" s="121">
        <v>1</v>
      </c>
      <c r="BQ6" s="122">
        <f>IFERROR(BP6/BN6,"-")</f>
        <v>0.33333333333333</v>
      </c>
      <c r="BR6" s="123">
        <v>3000</v>
      </c>
      <c r="BS6" s="124">
        <f>IFERROR(BR6/BN6,"-")</f>
        <v>1000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85</v>
      </c>
      <c r="L7" s="81">
        <v>53</v>
      </c>
      <c r="M7" s="81">
        <v>14</v>
      </c>
      <c r="N7" s="91">
        <v>17</v>
      </c>
      <c r="O7" s="92">
        <v>0</v>
      </c>
      <c r="P7" s="93">
        <f>N7+O7</f>
        <v>17</v>
      </c>
      <c r="Q7" s="82">
        <f>IFERROR(P7/M7,"-")</f>
        <v>1.2142857142857</v>
      </c>
      <c r="R7" s="81">
        <v>2</v>
      </c>
      <c r="S7" s="81">
        <v>5</v>
      </c>
      <c r="T7" s="82">
        <f>IFERROR(S7/(O7+P7),"-")</f>
        <v>0.29411764705882</v>
      </c>
      <c r="U7" s="182"/>
      <c r="V7" s="84">
        <v>4</v>
      </c>
      <c r="W7" s="82">
        <f>IF(P7=0,"-",V7/P7)</f>
        <v>0.23529411764706</v>
      </c>
      <c r="X7" s="186">
        <v>149000</v>
      </c>
      <c r="Y7" s="187">
        <f>IFERROR(X7/P7,"-")</f>
        <v>8764.7058823529</v>
      </c>
      <c r="Z7" s="187">
        <f>IFERROR(X7/V7,"-")</f>
        <v>37250</v>
      </c>
      <c r="AA7" s="188"/>
      <c r="AB7" s="85"/>
      <c r="AC7" s="79"/>
      <c r="AD7" s="94">
        <v>1</v>
      </c>
      <c r="AE7" s="95">
        <f>IF(P7=0,"",IF(AD7=0,"",(AD7/P7)))</f>
        <v>0.058823529411765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</v>
      </c>
      <c r="AN7" s="101">
        <f>IF(P7=0,"",IF(AM7=0,"",(AM7/P7)))</f>
        <v>0.11764705882353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6</v>
      </c>
      <c r="BF7" s="113">
        <f>IF(P7=0,"",IF(BE7=0,"",(BE7/P7)))</f>
        <v>0.35294117647059</v>
      </c>
      <c r="BG7" s="112">
        <v>1</v>
      </c>
      <c r="BH7" s="114">
        <f>IFERROR(BG7/BE7,"-")</f>
        <v>0.16666666666667</v>
      </c>
      <c r="BI7" s="115">
        <v>3000</v>
      </c>
      <c r="BJ7" s="116">
        <f>IFERROR(BI7/BE7,"-")</f>
        <v>500</v>
      </c>
      <c r="BK7" s="117">
        <v>1</v>
      </c>
      <c r="BL7" s="117"/>
      <c r="BM7" s="117"/>
      <c r="BN7" s="119">
        <v>3</v>
      </c>
      <c r="BO7" s="120">
        <f>IF(P7=0,"",IF(BN7=0,"",(BN7/P7)))</f>
        <v>0.17647058823529</v>
      </c>
      <c r="BP7" s="121">
        <v>1</v>
      </c>
      <c r="BQ7" s="122">
        <f>IFERROR(BP7/BN7,"-")</f>
        <v>0.33333333333333</v>
      </c>
      <c r="BR7" s="123">
        <v>3000</v>
      </c>
      <c r="BS7" s="124">
        <f>IFERROR(BR7/BN7,"-")</f>
        <v>1000</v>
      </c>
      <c r="BT7" s="125">
        <v>1</v>
      </c>
      <c r="BU7" s="125"/>
      <c r="BV7" s="125"/>
      <c r="BW7" s="126">
        <v>5</v>
      </c>
      <c r="BX7" s="127">
        <f>IF(P7=0,"",IF(BW7=0,"",(BW7/P7)))</f>
        <v>0.29411764705882</v>
      </c>
      <c r="BY7" s="128">
        <v>2</v>
      </c>
      <c r="BZ7" s="129">
        <f>IFERROR(BY7/BW7,"-")</f>
        <v>0.4</v>
      </c>
      <c r="CA7" s="130">
        <v>143000</v>
      </c>
      <c r="CB7" s="131">
        <f>IFERROR(CA7/BW7,"-")</f>
        <v>28600</v>
      </c>
      <c r="CC7" s="132"/>
      <c r="CD7" s="132"/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149000</v>
      </c>
      <c r="CQ7" s="141">
        <v>113000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2.2923076923077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65000</v>
      </c>
      <c r="K10" s="41">
        <f>SUM(K6:K9)</f>
        <v>94</v>
      </c>
      <c r="L10" s="41">
        <f>SUM(L6:L9)</f>
        <v>53</v>
      </c>
      <c r="M10" s="41">
        <f>SUM(M6:M9)</f>
        <v>54</v>
      </c>
      <c r="N10" s="41">
        <f>SUM(N6:N9)</f>
        <v>24</v>
      </c>
      <c r="O10" s="41">
        <f>SUM(O6:O9)</f>
        <v>0</v>
      </c>
      <c r="P10" s="41">
        <f>SUM(P6:P9)</f>
        <v>24</v>
      </c>
      <c r="Q10" s="42">
        <f>IFERROR(P10/M10,"-")</f>
        <v>0.44444444444444</v>
      </c>
      <c r="R10" s="78">
        <f>SUM(R6:R9)</f>
        <v>2</v>
      </c>
      <c r="S10" s="78">
        <f>SUM(S6:S9)</f>
        <v>10</v>
      </c>
      <c r="T10" s="42">
        <f>IFERROR(R10/P10,"-")</f>
        <v>0.083333333333333</v>
      </c>
      <c r="U10" s="184">
        <f>IFERROR(J10/P10,"-")</f>
        <v>2708.3333333333</v>
      </c>
      <c r="V10" s="44">
        <f>SUM(V6:V9)</f>
        <v>4</v>
      </c>
      <c r="W10" s="42">
        <f>IFERROR(V10/P10,"-")</f>
        <v>0.16666666666667</v>
      </c>
      <c r="X10" s="190">
        <f>SUM(X6:X9)</f>
        <v>149000</v>
      </c>
      <c r="Y10" s="190">
        <f>IFERROR(X10/P10,"-")</f>
        <v>6208.3333333333</v>
      </c>
      <c r="Z10" s="190">
        <f>IFERROR(X10/V10,"-")</f>
        <v>37250</v>
      </c>
      <c r="AA10" s="190">
        <f>X10-J10</f>
        <v>84000</v>
      </c>
      <c r="AB10" s="47">
        <f>X10/J10</f>
        <v>2.2923076923077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2.2666666666667</v>
      </c>
      <c r="B6" s="203" t="s">
        <v>72</v>
      </c>
      <c r="C6" s="203" t="s">
        <v>73</v>
      </c>
      <c r="D6" s="203" t="s">
        <v>74</v>
      </c>
      <c r="E6" s="203" t="s">
        <v>75</v>
      </c>
      <c r="F6" s="203" t="s">
        <v>76</v>
      </c>
      <c r="G6" s="203" t="s">
        <v>77</v>
      </c>
      <c r="H6" s="90" t="s">
        <v>78</v>
      </c>
      <c r="I6" s="90" t="s">
        <v>79</v>
      </c>
      <c r="J6" s="188">
        <v>75000</v>
      </c>
      <c r="K6" s="81">
        <v>4</v>
      </c>
      <c r="L6" s="81">
        <v>0</v>
      </c>
      <c r="M6" s="81">
        <v>35</v>
      </c>
      <c r="N6" s="91">
        <v>3</v>
      </c>
      <c r="O6" s="92">
        <v>0</v>
      </c>
      <c r="P6" s="93">
        <f>N6+O6</f>
        <v>3</v>
      </c>
      <c r="Q6" s="82">
        <f>IFERROR(P6/M6,"-")</f>
        <v>0.085714285714286</v>
      </c>
      <c r="R6" s="81">
        <v>0</v>
      </c>
      <c r="S6" s="81">
        <v>2</v>
      </c>
      <c r="T6" s="82">
        <f>IFERROR(S6/(O6+P6),"-")</f>
        <v>0.66666666666667</v>
      </c>
      <c r="U6" s="182">
        <f>IFERROR(J6/SUM(P6:P7),"-")</f>
        <v>6250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95000</v>
      </c>
      <c r="AB6" s="85">
        <f>SUM(X6:X7)/SUM(J6:J7)</f>
        <v>2.2666666666667</v>
      </c>
      <c r="AC6" s="79"/>
      <c r="AD6" s="94">
        <v>1</v>
      </c>
      <c r="AE6" s="95">
        <f>IF(P6=0,"",IF(AD6=0,"",(AD6/P6)))</f>
        <v>0.33333333333333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0.33333333333333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80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34</v>
      </c>
      <c r="L7" s="81">
        <v>32</v>
      </c>
      <c r="M7" s="81">
        <v>0</v>
      </c>
      <c r="N7" s="91">
        <v>9</v>
      </c>
      <c r="O7" s="92">
        <v>0</v>
      </c>
      <c r="P7" s="93">
        <f>N7+O7</f>
        <v>9</v>
      </c>
      <c r="Q7" s="82" t="str">
        <f>IFERROR(P7/M7,"-")</f>
        <v>-</v>
      </c>
      <c r="R7" s="81">
        <v>1</v>
      </c>
      <c r="S7" s="81">
        <v>1</v>
      </c>
      <c r="T7" s="82">
        <f>IFERROR(S7/(O7+P7),"-")</f>
        <v>0.11111111111111</v>
      </c>
      <c r="U7" s="182"/>
      <c r="V7" s="84">
        <v>2</v>
      </c>
      <c r="W7" s="82">
        <f>IF(P7=0,"-",V7/P7)</f>
        <v>0.22222222222222</v>
      </c>
      <c r="X7" s="186">
        <v>170000</v>
      </c>
      <c r="Y7" s="187">
        <f>IFERROR(X7/P7,"-")</f>
        <v>18888.888888889</v>
      </c>
      <c r="Z7" s="187">
        <f>IFERROR(X7/V7,"-")</f>
        <v>85000</v>
      </c>
      <c r="AA7" s="188"/>
      <c r="AB7" s="85"/>
      <c r="AC7" s="79"/>
      <c r="AD7" s="94">
        <v>1</v>
      </c>
      <c r="AE7" s="95">
        <f>IF(P7=0,"",IF(AD7=0,"",(AD7/P7)))</f>
        <v>0.11111111111111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0.11111111111111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0.11111111111111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0.33333333333333</v>
      </c>
      <c r="BP7" s="121">
        <v>2</v>
      </c>
      <c r="BQ7" s="122">
        <f>IFERROR(BP7/BN7,"-")</f>
        <v>0.66666666666667</v>
      </c>
      <c r="BR7" s="123">
        <v>170000</v>
      </c>
      <c r="BS7" s="124">
        <f>IFERROR(BR7/BN7,"-")</f>
        <v>56666.666666667</v>
      </c>
      <c r="BT7" s="125"/>
      <c r="BU7" s="125"/>
      <c r="BV7" s="125">
        <v>2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170000</v>
      </c>
      <c r="CQ7" s="141">
        <v>158000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4.68</v>
      </c>
      <c r="B8" s="203" t="s">
        <v>81</v>
      </c>
      <c r="C8" s="203" t="s">
        <v>73</v>
      </c>
      <c r="D8" s="203" t="s">
        <v>74</v>
      </c>
      <c r="E8" s="203" t="s">
        <v>82</v>
      </c>
      <c r="F8" s="203" t="s">
        <v>76</v>
      </c>
      <c r="G8" s="203" t="s">
        <v>83</v>
      </c>
      <c r="H8" s="90" t="s">
        <v>78</v>
      </c>
      <c r="I8" s="90" t="s">
        <v>84</v>
      </c>
      <c r="J8" s="188">
        <v>75000</v>
      </c>
      <c r="K8" s="81">
        <v>6</v>
      </c>
      <c r="L8" s="81">
        <v>0</v>
      </c>
      <c r="M8" s="81">
        <v>13</v>
      </c>
      <c r="N8" s="91">
        <v>1</v>
      </c>
      <c r="O8" s="92">
        <v>0</v>
      </c>
      <c r="P8" s="93">
        <f>N8+O8</f>
        <v>1</v>
      </c>
      <c r="Q8" s="82">
        <f>IFERROR(P8/M8,"-")</f>
        <v>0.076923076923077</v>
      </c>
      <c r="R8" s="81">
        <v>1</v>
      </c>
      <c r="S8" s="81">
        <v>1</v>
      </c>
      <c r="T8" s="82">
        <f>IFERROR(S8/(O8+P8),"-")</f>
        <v>1</v>
      </c>
      <c r="U8" s="182">
        <f>IFERROR(J8/SUM(P8:P9),"-")</f>
        <v>4411.7647058824</v>
      </c>
      <c r="V8" s="84">
        <v>1</v>
      </c>
      <c r="W8" s="82">
        <f>IF(P8=0,"-",V8/P8)</f>
        <v>1</v>
      </c>
      <c r="X8" s="186">
        <v>350000</v>
      </c>
      <c r="Y8" s="187">
        <f>IFERROR(X8/P8,"-")</f>
        <v>350000</v>
      </c>
      <c r="Z8" s="187">
        <f>IFERROR(X8/V8,"-")</f>
        <v>350000</v>
      </c>
      <c r="AA8" s="188">
        <f>SUM(X8:X9)-SUM(J8:J9)</f>
        <v>276000</v>
      </c>
      <c r="AB8" s="85">
        <f>SUM(X8:X9)/SUM(J8:J9)</f>
        <v>4.68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1</v>
      </c>
      <c r="BX8" s="127">
        <f>IF(P8=0,"",IF(BW8=0,"",(BW8/P8)))</f>
        <v>1</v>
      </c>
      <c r="BY8" s="128">
        <v>1</v>
      </c>
      <c r="BZ8" s="129">
        <f>IFERROR(BY8/BW8,"-")</f>
        <v>1</v>
      </c>
      <c r="CA8" s="130">
        <v>350000</v>
      </c>
      <c r="CB8" s="131">
        <f>IFERROR(CA8/BW8,"-")</f>
        <v>350000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350000</v>
      </c>
      <c r="CQ8" s="141">
        <v>350000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85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51</v>
      </c>
      <c r="L9" s="81">
        <v>39</v>
      </c>
      <c r="M9" s="81">
        <v>23</v>
      </c>
      <c r="N9" s="91">
        <v>16</v>
      </c>
      <c r="O9" s="92">
        <v>0</v>
      </c>
      <c r="P9" s="93">
        <f>N9+O9</f>
        <v>16</v>
      </c>
      <c r="Q9" s="82">
        <f>IFERROR(P9/M9,"-")</f>
        <v>0.69565217391304</v>
      </c>
      <c r="R9" s="81">
        <v>2</v>
      </c>
      <c r="S9" s="81">
        <v>2</v>
      </c>
      <c r="T9" s="82">
        <f>IFERROR(S9/(O9+P9),"-")</f>
        <v>0.125</v>
      </c>
      <c r="U9" s="182"/>
      <c r="V9" s="84">
        <v>1</v>
      </c>
      <c r="W9" s="82">
        <f>IF(P9=0,"-",V9/P9)</f>
        <v>0.0625</v>
      </c>
      <c r="X9" s="186">
        <v>1000</v>
      </c>
      <c r="Y9" s="187">
        <f>IFERROR(X9/P9,"-")</f>
        <v>62.5</v>
      </c>
      <c r="Z9" s="187">
        <f>IFERROR(X9/V9,"-")</f>
        <v>1000</v>
      </c>
      <c r="AA9" s="188"/>
      <c r="AB9" s="85"/>
      <c r="AC9" s="79"/>
      <c r="AD9" s="94">
        <v>2</v>
      </c>
      <c r="AE9" s="95">
        <f>IF(P9=0,"",IF(AD9=0,"",(AD9/P9)))</f>
        <v>0.125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2</v>
      </c>
      <c r="AN9" s="101">
        <f>IF(P9=0,"",IF(AM9=0,"",(AM9/P9)))</f>
        <v>0.125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3</v>
      </c>
      <c r="AW9" s="107">
        <f>IF(P9=0,"",IF(AV9=0,"",(AV9/P9)))</f>
        <v>0.1875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6</v>
      </c>
      <c r="BF9" s="113">
        <f>IF(P9=0,"",IF(BE9=0,"",(BE9/P9)))</f>
        <v>0.375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0.125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0.0625</v>
      </c>
      <c r="BY9" s="128">
        <v>1</v>
      </c>
      <c r="BZ9" s="129">
        <f>IFERROR(BY9/BW9,"-")</f>
        <v>1</v>
      </c>
      <c r="CA9" s="130">
        <v>1000</v>
      </c>
      <c r="CB9" s="131">
        <f>IFERROR(CA9/BW9,"-")</f>
        <v>1000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1000</v>
      </c>
      <c r="CQ9" s="141">
        <v>1000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0.066666666666667</v>
      </c>
      <c r="B10" s="203" t="s">
        <v>86</v>
      </c>
      <c r="C10" s="203" t="s">
        <v>73</v>
      </c>
      <c r="D10" s="203" t="s">
        <v>74</v>
      </c>
      <c r="E10" s="203" t="s">
        <v>75</v>
      </c>
      <c r="F10" s="203" t="s">
        <v>76</v>
      </c>
      <c r="G10" s="203" t="s">
        <v>87</v>
      </c>
      <c r="H10" s="90" t="s">
        <v>78</v>
      </c>
      <c r="I10" s="90" t="s">
        <v>88</v>
      </c>
      <c r="J10" s="188">
        <v>75000</v>
      </c>
      <c r="K10" s="81">
        <v>4</v>
      </c>
      <c r="L10" s="81">
        <v>0</v>
      </c>
      <c r="M10" s="81">
        <v>59</v>
      </c>
      <c r="N10" s="91">
        <v>1</v>
      </c>
      <c r="O10" s="92">
        <v>0</v>
      </c>
      <c r="P10" s="93">
        <f>N10+O10</f>
        <v>1</v>
      </c>
      <c r="Q10" s="82">
        <f>IFERROR(P10/M10,"-")</f>
        <v>0.016949152542373</v>
      </c>
      <c r="R10" s="81">
        <v>0</v>
      </c>
      <c r="S10" s="81">
        <v>0</v>
      </c>
      <c r="T10" s="82">
        <f>IFERROR(S10/(O10+P10),"-")</f>
        <v>0</v>
      </c>
      <c r="U10" s="182">
        <f>IFERROR(J10/SUM(P10:P11),"-")</f>
        <v>2205.8823529412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-70000</v>
      </c>
      <c r="AB10" s="85">
        <f>SUM(X10:X11)/SUM(J10:J11)</f>
        <v>0.066666666666667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1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89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109</v>
      </c>
      <c r="L11" s="81">
        <v>89</v>
      </c>
      <c r="M11" s="81">
        <v>37</v>
      </c>
      <c r="N11" s="91">
        <v>33</v>
      </c>
      <c r="O11" s="92">
        <v>0</v>
      </c>
      <c r="P11" s="93">
        <f>N11+O11</f>
        <v>33</v>
      </c>
      <c r="Q11" s="82">
        <f>IFERROR(P11/M11,"-")</f>
        <v>0.89189189189189</v>
      </c>
      <c r="R11" s="81">
        <v>1</v>
      </c>
      <c r="S11" s="81">
        <v>6</v>
      </c>
      <c r="T11" s="82">
        <f>IFERROR(S11/(O11+P11),"-")</f>
        <v>0.18181818181818</v>
      </c>
      <c r="U11" s="182"/>
      <c r="V11" s="84">
        <v>1</v>
      </c>
      <c r="W11" s="82">
        <f>IF(P11=0,"-",V11/P11)</f>
        <v>0.03030303030303</v>
      </c>
      <c r="X11" s="186">
        <v>5000</v>
      </c>
      <c r="Y11" s="187">
        <f>IFERROR(X11/P11,"-")</f>
        <v>151.51515151515</v>
      </c>
      <c r="Z11" s="187">
        <f>IFERROR(X11/V11,"-")</f>
        <v>5000</v>
      </c>
      <c r="AA11" s="188"/>
      <c r="AB11" s="85"/>
      <c r="AC11" s="79"/>
      <c r="AD11" s="94">
        <v>6</v>
      </c>
      <c r="AE11" s="95">
        <f>IF(P11=0,"",IF(AD11=0,"",(AD11/P11)))</f>
        <v>0.18181818181818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3</v>
      </c>
      <c r="AN11" s="101">
        <f>IF(P11=0,"",IF(AM11=0,"",(AM11/P11)))</f>
        <v>0.090909090909091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7</v>
      </c>
      <c r="AW11" s="107">
        <f>IF(P11=0,"",IF(AV11=0,"",(AV11/P11)))</f>
        <v>0.21212121212121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11</v>
      </c>
      <c r="BF11" s="113">
        <f>IF(P11=0,"",IF(BE11=0,"",(BE11/P11)))</f>
        <v>0.33333333333333</v>
      </c>
      <c r="BG11" s="112">
        <v>1</v>
      </c>
      <c r="BH11" s="114">
        <f>IFERROR(BG11/BE11,"-")</f>
        <v>0.090909090909091</v>
      </c>
      <c r="BI11" s="115">
        <v>5000</v>
      </c>
      <c r="BJ11" s="116">
        <f>IFERROR(BI11/BE11,"-")</f>
        <v>454.54545454545</v>
      </c>
      <c r="BK11" s="117">
        <v>1</v>
      </c>
      <c r="BL11" s="117"/>
      <c r="BM11" s="117"/>
      <c r="BN11" s="119">
        <v>3</v>
      </c>
      <c r="BO11" s="120">
        <f>IF(P11=0,"",IF(BN11=0,"",(BN11/P11)))</f>
        <v>0.090909090909091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0.03030303030303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2</v>
      </c>
      <c r="CG11" s="134">
        <f>IF(P11=0,"",IF(CF11=0,"",(CF11/P11)))</f>
        <v>0.060606060606061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5000</v>
      </c>
      <c r="CQ11" s="141">
        <v>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2.3377777777778</v>
      </c>
      <c r="B14" s="39"/>
      <c r="C14" s="39"/>
      <c r="D14" s="39"/>
      <c r="E14" s="39"/>
      <c r="F14" s="39"/>
      <c r="G14" s="40" t="s">
        <v>90</v>
      </c>
      <c r="H14" s="40"/>
      <c r="I14" s="40"/>
      <c r="J14" s="190">
        <f>SUM(J6:J13)</f>
        <v>225000</v>
      </c>
      <c r="K14" s="41">
        <f>SUM(K6:K13)</f>
        <v>208</v>
      </c>
      <c r="L14" s="41">
        <f>SUM(L6:L13)</f>
        <v>160</v>
      </c>
      <c r="M14" s="41">
        <f>SUM(M6:M13)</f>
        <v>167</v>
      </c>
      <c r="N14" s="41">
        <f>SUM(N6:N13)</f>
        <v>63</v>
      </c>
      <c r="O14" s="41">
        <f>SUM(O6:O13)</f>
        <v>0</v>
      </c>
      <c r="P14" s="41">
        <f>SUM(P6:P13)</f>
        <v>63</v>
      </c>
      <c r="Q14" s="42">
        <f>IFERROR(P14/M14,"-")</f>
        <v>0.37724550898204</v>
      </c>
      <c r="R14" s="78">
        <f>SUM(R6:R13)</f>
        <v>5</v>
      </c>
      <c r="S14" s="78">
        <f>SUM(S6:S13)</f>
        <v>12</v>
      </c>
      <c r="T14" s="42">
        <f>IFERROR(R14/P14,"-")</f>
        <v>0.079365079365079</v>
      </c>
      <c r="U14" s="184">
        <f>IFERROR(J14/P14,"-")</f>
        <v>3571.4285714286</v>
      </c>
      <c r="V14" s="44">
        <f>SUM(V6:V13)</f>
        <v>5</v>
      </c>
      <c r="W14" s="42">
        <f>IFERROR(V14/P14,"-")</f>
        <v>0.079365079365079</v>
      </c>
      <c r="X14" s="190">
        <f>SUM(X6:X13)</f>
        <v>526000</v>
      </c>
      <c r="Y14" s="190">
        <f>IFERROR(X14/P14,"-")</f>
        <v>8349.2063492063</v>
      </c>
      <c r="Z14" s="190">
        <f>IFERROR(X14/V14,"-")</f>
        <v>105200</v>
      </c>
      <c r="AA14" s="190">
        <f>X14-J14</f>
        <v>301000</v>
      </c>
      <c r="AB14" s="47">
        <f>X14/J14</f>
        <v>2.3377777777778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