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<sst xmlns="http://schemas.openxmlformats.org/spreadsheetml/2006/main" uniqueCount="93">
  <si>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</si>
  <si>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</si>
  <si>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</si>
  <si>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</si>
  <si>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</si>
  <si>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</si>
  <si>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</si>
  <si>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</si>
  <si>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</si>
  <si>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</si>
  <si>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</si>
  <si>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</si>
  <si>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</si>
  <si>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</si>
  <si>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</si>
  <si>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</si>
  <si>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</si>
  <si>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</si>
  <si>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</si>
  <si>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</si>
  <si>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</si>
  <si>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</si>
  <si>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</si>
  <si>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</si>
  <si>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</si>
  <si>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07月</t>
  </si>
  <si>
    <t>わくドキ</t>
  </si>
  <si>
    <t>最終更新日</t>
  </si>
  <si>
    <t>10月31日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</si>
  <si>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</si>
  <si>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</si>
  <si>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</si>
  <si>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</si>
  <si>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</si>
  <si>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</si>
  <si>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</si>
  <si>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</si>
  <si>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</si>
  <si>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</si>
  <si>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</si>
  <si>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</si>
  <si>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</si>
  <si>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</si>
  <si>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</si>
  <si>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</si>
  <si>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</si>
  <si>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</si>
  <si>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</si>
  <si>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</si>
  <si>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</si>
  <si>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</si>
  <si>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</si>
  <si>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</si>
  <si>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</si>
  <si>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</si>
  <si>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</si>
  <si>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</si>
  <si>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</si>
  <si>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</si>
  <si>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</si>
  <si>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</si>
  <si>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ac082</t>
  </si>
  <si>
    <t>大洋図書</t>
  </si>
  <si>
    <t>2P_対談風_わくドキ</t>
  </si>
  <si>
    <t>lp03_f</t>
  </si>
  <si>
    <t>実話ナックルズGOLD</t>
  </si>
  <si>
    <t>4C2P</t>
  </si>
  <si>
    <t>7月09日(火)</t>
  </si>
  <si>
    <t>ac083</t>
  </si>
  <si>
    <t>空電</t>
  </si>
  <si>
    <t>ac084</t>
  </si>
  <si>
    <t>2Pスポーツ新聞_v01_わくドキ(黒ギャル)</t>
  </si>
  <si>
    <t>臨増ナックルズDX</t>
  </si>
  <si>
    <t>7月16日(火)</t>
  </si>
  <si>
    <t>ac085</t>
  </si>
  <si>
    <t>雑誌 TOTAL</t>
  </si>
  <si>
    <t>●DVD 広告</t>
  </si>
  <si>
    <t>pw089</t>
  </si>
  <si>
    <t>インフォメディア</t>
  </si>
  <si>
    <t>DVD漫画けんじ</t>
  </si>
  <si>
    <t>A5、日版PB、540円、8万部</t>
  </si>
  <si>
    <t>lp07</t>
  </si>
  <si>
    <t>ナマで欲しくて…敏感すぎる五十路六十路妻</t>
  </si>
  <si>
    <t>DVD対向4C1P</t>
  </si>
  <si>
    <t>7月03日(水)</t>
  </si>
  <si>
    <t>pw090</t>
  </si>
  <si>
    <t>pw091</t>
  </si>
  <si>
    <t>A4、書店売、2000円</t>
  </si>
  <si>
    <t>素人完全顔出し!中出し個人撮影</t>
  </si>
  <si>
    <t>DVD袋表1C+コンテンツ枠</t>
  </si>
  <si>
    <t>7月17日(水)</t>
  </si>
  <si>
    <t>pw092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</si>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</sst>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</v>
      </c>
      <c r="D6" s="195">
        <v>165000</v>
      </c>
      <c r="E6" s="81">
        <v>193</v>
      </c>
      <c r="F6" s="81">
        <v>80</v>
      </c>
      <c r="G6" s="81">
        <v>99</v>
      </c>
      <c r="H6" s="91">
        <v>43</v>
      </c>
      <c r="I6" s="92">
        <v>0</v>
      </c>
      <c r="J6" s="145">
        <f>H6+I6</f>
        <v>43</v>
      </c>
      <c r="K6" s="82">
        <f>IFERROR(J6/G6,"-")</f>
        <v>0.43434343434343</v>
      </c>
      <c r="L6" s="81">
        <v>6</v>
      </c>
      <c r="M6" s="81">
        <v>14</v>
      </c>
      <c r="N6" s="82">
        <f>IFERROR(L6/J6,"-")</f>
        <v>0.13953488372093</v>
      </c>
      <c r="O6" s="83">
        <f>IFERROR(D6/J6,"-")</f>
        <v>3837.2093023256</v>
      </c>
      <c r="P6" s="84">
        <v>12</v>
      </c>
      <c r="Q6" s="82">
        <f>IFERROR(P6/J6,"-")</f>
        <v>0.27906976744186</v>
      </c>
      <c r="R6" s="200">
        <v>720000</v>
      </c>
      <c r="S6" s="201">
        <f>IFERROR(R6/J6,"-")</f>
        <v>16744.186046512</v>
      </c>
      <c r="T6" s="201">
        <f>IFERROR(R6/P6,"-")</f>
        <v>60000</v>
      </c>
      <c r="U6" s="195">
        <f>IFERROR(R6-D6,"-")</f>
        <v>555000</v>
      </c>
      <c r="V6" s="85">
        <f>R6/D6</f>
        <v>4.3636363636364</v>
      </c>
      <c r="W6" s="79"/>
      <c r="X6" s="144"/>
    </row>
    <row r="7" spans="1:24">
      <c r="A7" s="80"/>
      <c r="B7" s="86" t="s">
        <v>24</v>
      </c>
      <c r="C7" s="86">
        <v>4</v>
      </c>
      <c r="D7" s="195">
        <v>140000</v>
      </c>
      <c r="E7" s="81">
        <v>287</v>
      </c>
      <c r="F7" s="81">
        <v>193</v>
      </c>
      <c r="G7" s="81">
        <v>133</v>
      </c>
      <c r="H7" s="91">
        <v>64</v>
      </c>
      <c r="I7" s="92">
        <v>0</v>
      </c>
      <c r="J7" s="145">
        <f>H7+I7</f>
        <v>64</v>
      </c>
      <c r="K7" s="82">
        <f>IFERROR(J7/G7,"-")</f>
        <v>0.4812030075188</v>
      </c>
      <c r="L7" s="81">
        <v>3</v>
      </c>
      <c r="M7" s="81">
        <v>14</v>
      </c>
      <c r="N7" s="82">
        <f>IFERROR(L7/J7,"-")</f>
        <v>0.046875</v>
      </c>
      <c r="O7" s="83">
        <f>IFERROR(D7/J7,"-")</f>
        <v>2187.5</v>
      </c>
      <c r="P7" s="84">
        <v>6</v>
      </c>
      <c r="Q7" s="82">
        <f>IFERROR(P7/J7,"-")</f>
        <v>0.09375</v>
      </c>
      <c r="R7" s="200">
        <v>458000</v>
      </c>
      <c r="S7" s="201">
        <f>IFERROR(R7/J7,"-")</f>
        <v>7156.25</v>
      </c>
      <c r="T7" s="201">
        <f>IFERROR(R7/P7,"-")</f>
        <v>76333.333333333</v>
      </c>
      <c r="U7" s="195">
        <f>IFERROR(R7-D7,"-")</f>
        <v>318000</v>
      </c>
      <c r="V7" s="85">
        <f>R7/D7</f>
        <v>3.2714285714286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305000</v>
      </c>
      <c r="E10" s="41">
        <f>SUM(E6:E8)</f>
        <v>480</v>
      </c>
      <c r="F10" s="41">
        <f>SUM(F6:F8)</f>
        <v>273</v>
      </c>
      <c r="G10" s="41">
        <f>SUM(G6:G8)</f>
        <v>232</v>
      </c>
      <c r="H10" s="41">
        <f>SUM(H6:H8)</f>
        <v>107</v>
      </c>
      <c r="I10" s="41">
        <f>SUM(I6:I8)</f>
        <v>0</v>
      </c>
      <c r="J10" s="41">
        <f>SUM(J6:J8)</f>
        <v>107</v>
      </c>
      <c r="K10" s="42">
        <f>IFERROR(J10/G10,"-")</f>
        <v>0.46120689655172</v>
      </c>
      <c r="L10" s="78">
        <f>SUM(L6:L8)</f>
        <v>9</v>
      </c>
      <c r="M10" s="78">
        <f>SUM(M6:M8)</f>
        <v>28</v>
      </c>
      <c r="N10" s="42">
        <f>IFERROR(L10/J10,"-")</f>
        <v>0.08411214953271</v>
      </c>
      <c r="O10" s="43">
        <f>IFERROR(D10/J10,"-")</f>
        <v>2850.4672897196</v>
      </c>
      <c r="P10" s="44">
        <f>SUM(P6:P8)</f>
        <v>18</v>
      </c>
      <c r="Q10" s="42">
        <f>IFERROR(P10/J10,"-")</f>
        <v>0.16822429906542</v>
      </c>
      <c r="R10" s="45">
        <f>SUM(R6:R8)</f>
        <v>1178000</v>
      </c>
      <c r="S10" s="45">
        <f>IFERROR(R10/J10,"-")</f>
        <v>11009.345794393</v>
      </c>
      <c r="T10" s="45">
        <f>IFERROR(R10/P10,"-")</f>
        <v>65444.444444444</v>
      </c>
      <c r="U10" s="46">
        <f>SUM(U6:U8)</f>
        <v>873000</v>
      </c>
      <c r="V10" s="47">
        <f>IFERROR(R10/D10,"-")</f>
        <v>3.8622950819672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1.4588235294118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85000</v>
      </c>
      <c r="K6" s="81">
        <v>15</v>
      </c>
      <c r="L6" s="81">
        <v>0</v>
      </c>
      <c r="M6" s="81">
        <v>45</v>
      </c>
      <c r="N6" s="91">
        <v>5</v>
      </c>
      <c r="O6" s="92">
        <v>0</v>
      </c>
      <c r="P6" s="93">
        <f>N6+O6</f>
        <v>5</v>
      </c>
      <c r="Q6" s="82">
        <f>IFERROR(P6/M6,"-")</f>
        <v>0.11111111111111</v>
      </c>
      <c r="R6" s="81">
        <v>0</v>
      </c>
      <c r="S6" s="81">
        <v>2</v>
      </c>
      <c r="T6" s="82">
        <f>IFERROR(S6/(O6+P6),"-")</f>
        <v>0.4</v>
      </c>
      <c r="U6" s="182">
        <f>IFERROR(J6/SUM(P6:P7),"-")</f>
        <v>5000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39000</v>
      </c>
      <c r="AB6" s="85">
        <f>SUM(X6:X7)/SUM(J6:J7)</f>
        <v>1.4588235294118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3</v>
      </c>
      <c r="BF6" s="113">
        <f>IF(P6=0,"",IF(BE6=0,"",(BE6/P6)))</f>
        <v>0.6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0.4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60</v>
      </c>
      <c r="L7" s="81">
        <v>38</v>
      </c>
      <c r="M7" s="81">
        <v>10</v>
      </c>
      <c r="N7" s="91">
        <v>12</v>
      </c>
      <c r="O7" s="92">
        <v>0</v>
      </c>
      <c r="P7" s="93">
        <f>N7+O7</f>
        <v>12</v>
      </c>
      <c r="Q7" s="82">
        <f>IFERROR(P7/M7,"-")</f>
        <v>1.2</v>
      </c>
      <c r="R7" s="81">
        <v>3</v>
      </c>
      <c r="S7" s="81">
        <v>4</v>
      </c>
      <c r="T7" s="82">
        <f>IFERROR(S7/(O7+P7),"-")</f>
        <v>0.33333333333333</v>
      </c>
      <c r="U7" s="182"/>
      <c r="V7" s="84">
        <v>6</v>
      </c>
      <c r="W7" s="82">
        <f>IF(P7=0,"-",V7/P7)</f>
        <v>0.5</v>
      </c>
      <c r="X7" s="186">
        <v>124000</v>
      </c>
      <c r="Y7" s="187">
        <f>IFERROR(X7/P7,"-")</f>
        <v>10333.333333333</v>
      </c>
      <c r="Z7" s="187">
        <f>IFERROR(X7/V7,"-")</f>
        <v>20666.666666667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0.083333333333333</v>
      </c>
      <c r="AX7" s="106">
        <v>1</v>
      </c>
      <c r="AY7" s="108">
        <f>IFERROR(AX7/AV7,"-")</f>
        <v>1</v>
      </c>
      <c r="AZ7" s="109">
        <v>3000</v>
      </c>
      <c r="BA7" s="110">
        <f>IFERROR(AZ7/AV7,"-")</f>
        <v>3000</v>
      </c>
      <c r="BB7" s="111">
        <v>1</v>
      </c>
      <c r="BC7" s="111"/>
      <c r="BD7" s="111"/>
      <c r="BE7" s="112">
        <v>1</v>
      </c>
      <c r="BF7" s="113">
        <f>IF(P7=0,"",IF(BE7=0,"",(BE7/P7)))</f>
        <v>0.083333333333333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5</v>
      </c>
      <c r="BO7" s="120">
        <f>IF(P7=0,"",IF(BN7=0,"",(BN7/P7)))</f>
        <v>0.41666666666667</v>
      </c>
      <c r="BP7" s="121">
        <v>1</v>
      </c>
      <c r="BQ7" s="122">
        <f>IFERROR(BP7/BN7,"-")</f>
        <v>0.2</v>
      </c>
      <c r="BR7" s="123">
        <v>211000</v>
      </c>
      <c r="BS7" s="124">
        <f>IFERROR(BR7/BN7,"-")</f>
        <v>42200</v>
      </c>
      <c r="BT7" s="125"/>
      <c r="BU7" s="125"/>
      <c r="BV7" s="125">
        <v>1</v>
      </c>
      <c r="BW7" s="126">
        <v>5</v>
      </c>
      <c r="BX7" s="127">
        <f>IF(P7=0,"",IF(BW7=0,"",(BW7/P7)))</f>
        <v>0.41666666666667</v>
      </c>
      <c r="BY7" s="128">
        <v>4</v>
      </c>
      <c r="BZ7" s="129">
        <f>IFERROR(BY7/BW7,"-")</f>
        <v>0.8</v>
      </c>
      <c r="CA7" s="130">
        <v>669000</v>
      </c>
      <c r="CB7" s="131">
        <f>IFERROR(CA7/BW7,"-")</f>
        <v>133800</v>
      </c>
      <c r="CC7" s="132">
        <v>1</v>
      </c>
      <c r="CD7" s="132">
        <v>1</v>
      </c>
      <c r="CE7" s="132">
        <v>2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6</v>
      </c>
      <c r="CP7" s="141">
        <v>124000</v>
      </c>
      <c r="CQ7" s="141">
        <v>545000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7.45</v>
      </c>
      <c r="B8" s="203" t="s">
        <v>70</v>
      </c>
      <c r="C8" s="203" t="s">
        <v>62</v>
      </c>
      <c r="D8" s="203" t="s">
        <v>71</v>
      </c>
      <c r="E8" s="203"/>
      <c r="F8" s="203" t="s">
        <v>64</v>
      </c>
      <c r="G8" s="203" t="s">
        <v>72</v>
      </c>
      <c r="H8" s="90" t="s">
        <v>66</v>
      </c>
      <c r="I8" s="90" t="s">
        <v>73</v>
      </c>
      <c r="J8" s="188">
        <v>80000</v>
      </c>
      <c r="K8" s="81">
        <v>4</v>
      </c>
      <c r="L8" s="81">
        <v>0</v>
      </c>
      <c r="M8" s="81">
        <v>17</v>
      </c>
      <c r="N8" s="91">
        <v>2</v>
      </c>
      <c r="O8" s="92">
        <v>0</v>
      </c>
      <c r="P8" s="93">
        <f>N8+O8</f>
        <v>2</v>
      </c>
      <c r="Q8" s="82">
        <f>IFERROR(P8/M8,"-")</f>
        <v>0.11764705882353</v>
      </c>
      <c r="R8" s="81">
        <v>0</v>
      </c>
      <c r="S8" s="81">
        <v>2</v>
      </c>
      <c r="T8" s="82">
        <f>IFERROR(S8/(O8+P8),"-")</f>
        <v>1</v>
      </c>
      <c r="U8" s="182">
        <f>IFERROR(J8/SUM(P8:P9),"-")</f>
        <v>3076.9230769231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516000</v>
      </c>
      <c r="AB8" s="85">
        <f>SUM(X8:X9)/SUM(J8:J9)</f>
        <v>7.45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1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114</v>
      </c>
      <c r="L9" s="81">
        <v>42</v>
      </c>
      <c r="M9" s="81">
        <v>27</v>
      </c>
      <c r="N9" s="91">
        <v>24</v>
      </c>
      <c r="O9" s="92">
        <v>0</v>
      </c>
      <c r="P9" s="93">
        <f>N9+O9</f>
        <v>24</v>
      </c>
      <c r="Q9" s="82">
        <f>IFERROR(P9/M9,"-")</f>
        <v>0.88888888888889</v>
      </c>
      <c r="R9" s="81">
        <v>3</v>
      </c>
      <c r="S9" s="81">
        <v>6</v>
      </c>
      <c r="T9" s="82">
        <f>IFERROR(S9/(O9+P9),"-")</f>
        <v>0.25</v>
      </c>
      <c r="U9" s="182"/>
      <c r="V9" s="84">
        <v>6</v>
      </c>
      <c r="W9" s="82">
        <f>IF(P9=0,"-",V9/P9)</f>
        <v>0.25</v>
      </c>
      <c r="X9" s="186">
        <v>596000</v>
      </c>
      <c r="Y9" s="187">
        <f>IFERROR(X9/P9,"-")</f>
        <v>24833.333333333</v>
      </c>
      <c r="Z9" s="187">
        <f>IFERROR(X9/V9,"-")</f>
        <v>99333.333333333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>
        <v>4</v>
      </c>
      <c r="AW9" s="107">
        <f>IF(P9=0,"",IF(AV9=0,"",(AV9/P9)))</f>
        <v>0.16666666666667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5</v>
      </c>
      <c r="BF9" s="113">
        <f>IF(P9=0,"",IF(BE9=0,"",(BE9/P9)))</f>
        <v>0.20833333333333</v>
      </c>
      <c r="BG9" s="112">
        <v>1</v>
      </c>
      <c r="BH9" s="114">
        <f>IFERROR(BG9/BE9,"-")</f>
        <v>0.2</v>
      </c>
      <c r="BI9" s="115">
        <v>13000</v>
      </c>
      <c r="BJ9" s="116">
        <f>IFERROR(BI9/BE9,"-")</f>
        <v>2600</v>
      </c>
      <c r="BK9" s="117"/>
      <c r="BL9" s="117"/>
      <c r="BM9" s="117">
        <v>1</v>
      </c>
      <c r="BN9" s="119">
        <v>11</v>
      </c>
      <c r="BO9" s="120">
        <f>IF(P9=0,"",IF(BN9=0,"",(BN9/P9)))</f>
        <v>0.45833333333333</v>
      </c>
      <c r="BP9" s="121">
        <v>4</v>
      </c>
      <c r="BQ9" s="122">
        <f>IFERROR(BP9/BN9,"-")</f>
        <v>0.36363636363636</v>
      </c>
      <c r="BR9" s="123">
        <v>619000</v>
      </c>
      <c r="BS9" s="124">
        <f>IFERROR(BR9/BN9,"-")</f>
        <v>56272.727272727</v>
      </c>
      <c r="BT9" s="125"/>
      <c r="BU9" s="125"/>
      <c r="BV9" s="125">
        <v>4</v>
      </c>
      <c r="BW9" s="126">
        <v>4</v>
      </c>
      <c r="BX9" s="127">
        <f>IF(P9=0,"",IF(BW9=0,"",(BW9/P9)))</f>
        <v>0.16666666666667</v>
      </c>
      <c r="BY9" s="128">
        <v>1</v>
      </c>
      <c r="BZ9" s="129">
        <f>IFERROR(BY9/BW9,"-")</f>
        <v>0.25</v>
      </c>
      <c r="CA9" s="130">
        <v>31000</v>
      </c>
      <c r="CB9" s="131">
        <f>IFERROR(CA9/BW9,"-")</f>
        <v>7750</v>
      </c>
      <c r="CC9" s="132"/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6</v>
      </c>
      <c r="CP9" s="141">
        <v>596000</v>
      </c>
      <c r="CQ9" s="141">
        <v>473000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4.3636363636364</v>
      </c>
      <c r="B12" s="39"/>
      <c r="C12" s="39"/>
      <c r="D12" s="39"/>
      <c r="E12" s="39"/>
      <c r="F12" s="39"/>
      <c r="G12" s="40" t="s">
        <v>75</v>
      </c>
      <c r="H12" s="40"/>
      <c r="I12" s="40"/>
      <c r="J12" s="190">
        <f>SUM(J6:J11)</f>
        <v>165000</v>
      </c>
      <c r="K12" s="41">
        <f>SUM(K6:K11)</f>
        <v>193</v>
      </c>
      <c r="L12" s="41">
        <f>SUM(L6:L11)</f>
        <v>80</v>
      </c>
      <c r="M12" s="41">
        <f>SUM(M6:M11)</f>
        <v>99</v>
      </c>
      <c r="N12" s="41">
        <f>SUM(N6:N11)</f>
        <v>43</v>
      </c>
      <c r="O12" s="41">
        <f>SUM(O6:O11)</f>
        <v>0</v>
      </c>
      <c r="P12" s="41">
        <f>SUM(P6:P11)</f>
        <v>43</v>
      </c>
      <c r="Q12" s="42">
        <f>IFERROR(P12/M12,"-")</f>
        <v>0.43434343434343</v>
      </c>
      <c r="R12" s="78">
        <f>SUM(R6:R11)</f>
        <v>6</v>
      </c>
      <c r="S12" s="78">
        <f>SUM(S6:S11)</f>
        <v>14</v>
      </c>
      <c r="T12" s="42">
        <f>IFERROR(R12/P12,"-")</f>
        <v>0.13953488372093</v>
      </c>
      <c r="U12" s="184">
        <f>IFERROR(J12/P12,"-")</f>
        <v>3837.2093023256</v>
      </c>
      <c r="V12" s="44">
        <f>SUM(V6:V11)</f>
        <v>12</v>
      </c>
      <c r="W12" s="42">
        <f>IFERROR(V12/P12,"-")</f>
        <v>0.27906976744186</v>
      </c>
      <c r="X12" s="190">
        <f>SUM(X6:X11)</f>
        <v>720000</v>
      </c>
      <c r="Y12" s="190">
        <f>IFERROR(X12/P12,"-")</f>
        <v>16744.186046512</v>
      </c>
      <c r="Z12" s="190">
        <f>IFERROR(X12/V12,"-")</f>
        <v>60000</v>
      </c>
      <c r="AA12" s="190">
        <f>X12-J12</f>
        <v>555000</v>
      </c>
      <c r="AB12" s="47">
        <f>X12/J12</f>
        <v>4.3636363636364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76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4.8</v>
      </c>
      <c r="B6" s="203" t="s">
        <v>77</v>
      </c>
      <c r="C6" s="203" t="s">
        <v>78</v>
      </c>
      <c r="D6" s="203" t="s">
        <v>79</v>
      </c>
      <c r="E6" s="203" t="s">
        <v>80</v>
      </c>
      <c r="F6" s="203" t="s">
        <v>81</v>
      </c>
      <c r="G6" s="203" t="s">
        <v>82</v>
      </c>
      <c r="H6" s="90" t="s">
        <v>83</v>
      </c>
      <c r="I6" s="90" t="s">
        <v>84</v>
      </c>
      <c r="J6" s="188">
        <v>75000</v>
      </c>
      <c r="K6" s="81">
        <v>8</v>
      </c>
      <c r="L6" s="81">
        <v>0</v>
      </c>
      <c r="M6" s="81">
        <v>45</v>
      </c>
      <c r="N6" s="91">
        <v>3</v>
      </c>
      <c r="O6" s="92">
        <v>0</v>
      </c>
      <c r="P6" s="93">
        <f>N6+O6</f>
        <v>3</v>
      </c>
      <c r="Q6" s="82">
        <f>IFERROR(P6/M6,"-")</f>
        <v>0.066666666666667</v>
      </c>
      <c r="R6" s="81">
        <v>1</v>
      </c>
      <c r="S6" s="81">
        <v>0</v>
      </c>
      <c r="T6" s="82">
        <f>IFERROR(S6/(O6+P6),"-")</f>
        <v>0</v>
      </c>
      <c r="U6" s="182">
        <f>IFERROR(J6/SUM(P6:P7),"-")</f>
        <v>1500</v>
      </c>
      <c r="V6" s="84">
        <v>1</v>
      </c>
      <c r="W6" s="82">
        <f>IF(P6=0,"-",V6/P6)</f>
        <v>0.33333333333333</v>
      </c>
      <c r="X6" s="186">
        <v>293000</v>
      </c>
      <c r="Y6" s="187">
        <f>IFERROR(X6/P6,"-")</f>
        <v>97666.666666667</v>
      </c>
      <c r="Z6" s="187">
        <f>IFERROR(X6/V6,"-")</f>
        <v>293000</v>
      </c>
      <c r="AA6" s="188">
        <f>SUM(X6:X7)-SUM(J6:J7)</f>
        <v>285000</v>
      </c>
      <c r="AB6" s="85">
        <f>SUM(X6:X7)/SUM(J6:J7)</f>
        <v>4.8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0.66666666666667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1</v>
      </c>
      <c r="BO6" s="120">
        <f>IF(P6=0,"",IF(BN6=0,"",(BN6/P6)))</f>
        <v>0.33333333333333</v>
      </c>
      <c r="BP6" s="121">
        <v>1</v>
      </c>
      <c r="BQ6" s="122">
        <f>IFERROR(BP6/BN6,"-")</f>
        <v>1</v>
      </c>
      <c r="BR6" s="123">
        <v>308000</v>
      </c>
      <c r="BS6" s="124">
        <f>IFERROR(BR6/BN6,"-")</f>
        <v>308000</v>
      </c>
      <c r="BT6" s="125"/>
      <c r="BU6" s="125"/>
      <c r="BV6" s="125">
        <v>1</v>
      </c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293000</v>
      </c>
      <c r="CQ6" s="141">
        <v>308000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85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211</v>
      </c>
      <c r="L7" s="81">
        <v>151</v>
      </c>
      <c r="M7" s="81">
        <v>67</v>
      </c>
      <c r="N7" s="91">
        <v>47</v>
      </c>
      <c r="O7" s="92">
        <v>0</v>
      </c>
      <c r="P7" s="93">
        <f>N7+O7</f>
        <v>47</v>
      </c>
      <c r="Q7" s="82">
        <f>IFERROR(P7/M7,"-")</f>
        <v>0.70149253731343</v>
      </c>
      <c r="R7" s="81">
        <v>0</v>
      </c>
      <c r="S7" s="81">
        <v>11</v>
      </c>
      <c r="T7" s="82">
        <f>IFERROR(S7/(O7+P7),"-")</f>
        <v>0.23404255319149</v>
      </c>
      <c r="U7" s="182"/>
      <c r="V7" s="84">
        <v>3</v>
      </c>
      <c r="W7" s="82">
        <f>IF(P7=0,"-",V7/P7)</f>
        <v>0.063829787234043</v>
      </c>
      <c r="X7" s="186">
        <v>67000</v>
      </c>
      <c r="Y7" s="187">
        <f>IFERROR(X7/P7,"-")</f>
        <v>1425.5319148936</v>
      </c>
      <c r="Z7" s="187">
        <f>IFERROR(X7/V7,"-")</f>
        <v>22333.333333333</v>
      </c>
      <c r="AA7" s="188"/>
      <c r="AB7" s="85"/>
      <c r="AC7" s="79"/>
      <c r="AD7" s="94">
        <v>3</v>
      </c>
      <c r="AE7" s="95">
        <f>IF(P7=0,"",IF(AD7=0,"",(AD7/P7)))</f>
        <v>0.063829787234043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4</v>
      </c>
      <c r="AN7" s="101">
        <f>IF(P7=0,"",IF(AM7=0,"",(AM7/P7)))</f>
        <v>0.085106382978723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3</v>
      </c>
      <c r="AW7" s="107">
        <f>IF(P7=0,"",IF(AV7=0,"",(AV7/P7)))</f>
        <v>0.063829787234043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11</v>
      </c>
      <c r="BF7" s="113">
        <f>IF(P7=0,"",IF(BE7=0,"",(BE7/P7)))</f>
        <v>0.23404255319149</v>
      </c>
      <c r="BG7" s="112">
        <v>1</v>
      </c>
      <c r="BH7" s="114">
        <f>IFERROR(BG7/BE7,"-")</f>
        <v>0.090909090909091</v>
      </c>
      <c r="BI7" s="115">
        <v>46000</v>
      </c>
      <c r="BJ7" s="116">
        <f>IFERROR(BI7/BE7,"-")</f>
        <v>4181.8181818182</v>
      </c>
      <c r="BK7" s="117"/>
      <c r="BL7" s="117"/>
      <c r="BM7" s="117">
        <v>1</v>
      </c>
      <c r="BN7" s="119">
        <v>18</v>
      </c>
      <c r="BO7" s="120">
        <f>IF(P7=0,"",IF(BN7=0,"",(BN7/P7)))</f>
        <v>0.38297872340426</v>
      </c>
      <c r="BP7" s="121">
        <v>1</v>
      </c>
      <c r="BQ7" s="122">
        <f>IFERROR(BP7/BN7,"-")</f>
        <v>0.055555555555556</v>
      </c>
      <c r="BR7" s="123">
        <v>18000</v>
      </c>
      <c r="BS7" s="124">
        <f>IFERROR(BR7/BN7,"-")</f>
        <v>1000</v>
      </c>
      <c r="BT7" s="125"/>
      <c r="BU7" s="125"/>
      <c r="BV7" s="125">
        <v>1</v>
      </c>
      <c r="BW7" s="126">
        <v>5</v>
      </c>
      <c r="BX7" s="127">
        <f>IF(P7=0,"",IF(BW7=0,"",(BW7/P7)))</f>
        <v>0.1063829787234</v>
      </c>
      <c r="BY7" s="128">
        <v>1</v>
      </c>
      <c r="BZ7" s="129">
        <f>IFERROR(BY7/BW7,"-")</f>
        <v>0.2</v>
      </c>
      <c r="CA7" s="130">
        <v>3000</v>
      </c>
      <c r="CB7" s="131">
        <f>IFERROR(CA7/BW7,"-")</f>
        <v>600</v>
      </c>
      <c r="CC7" s="132">
        <v>1</v>
      </c>
      <c r="CD7" s="132"/>
      <c r="CE7" s="132"/>
      <c r="CF7" s="133">
        <v>3</v>
      </c>
      <c r="CG7" s="134">
        <f>IF(P7=0,"",IF(CF7=0,"",(CF7/P7)))</f>
        <v>0.063829787234043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3</v>
      </c>
      <c r="CP7" s="141">
        <v>67000</v>
      </c>
      <c r="CQ7" s="141">
        <v>46000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1.5076923076923</v>
      </c>
      <c r="B8" s="203" t="s">
        <v>86</v>
      </c>
      <c r="C8" s="203" t="s">
        <v>78</v>
      </c>
      <c r="D8" s="203" t="s">
        <v>79</v>
      </c>
      <c r="E8" s="203" t="s">
        <v>87</v>
      </c>
      <c r="F8" s="203" t="s">
        <v>81</v>
      </c>
      <c r="G8" s="203" t="s">
        <v>88</v>
      </c>
      <c r="H8" s="90" t="s">
        <v>89</v>
      </c>
      <c r="I8" s="90" t="s">
        <v>90</v>
      </c>
      <c r="J8" s="188">
        <v>65000</v>
      </c>
      <c r="K8" s="81">
        <v>2</v>
      </c>
      <c r="L8" s="81">
        <v>0</v>
      </c>
      <c r="M8" s="81">
        <v>11</v>
      </c>
      <c r="N8" s="91">
        <v>1</v>
      </c>
      <c r="O8" s="92">
        <v>0</v>
      </c>
      <c r="P8" s="93">
        <f>N8+O8</f>
        <v>1</v>
      </c>
      <c r="Q8" s="82">
        <f>IFERROR(P8/M8,"-")</f>
        <v>0.090909090909091</v>
      </c>
      <c r="R8" s="81">
        <v>0</v>
      </c>
      <c r="S8" s="81">
        <v>1</v>
      </c>
      <c r="T8" s="82">
        <f>IFERROR(S8/(O8+P8),"-")</f>
        <v>1</v>
      </c>
      <c r="U8" s="182">
        <f>IFERROR(J8/SUM(P8:P9),"-")</f>
        <v>4642.8571428571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33000</v>
      </c>
      <c r="AB8" s="85">
        <f>SUM(X8:X9)/SUM(J8:J9)</f>
        <v>1.5076923076923</v>
      </c>
      <c r="AC8" s="79"/>
      <c r="AD8" s="94">
        <v>1</v>
      </c>
      <c r="AE8" s="95">
        <f>IF(P8=0,"",IF(AD8=0,"",(AD8/P8)))</f>
        <v>1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91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66</v>
      </c>
      <c r="L9" s="81">
        <v>42</v>
      </c>
      <c r="M9" s="81">
        <v>10</v>
      </c>
      <c r="N9" s="91">
        <v>13</v>
      </c>
      <c r="O9" s="92">
        <v>0</v>
      </c>
      <c r="P9" s="93">
        <f>N9+O9</f>
        <v>13</v>
      </c>
      <c r="Q9" s="82">
        <f>IFERROR(P9/M9,"-")</f>
        <v>1.3</v>
      </c>
      <c r="R9" s="81">
        <v>2</v>
      </c>
      <c r="S9" s="81">
        <v>2</v>
      </c>
      <c r="T9" s="82">
        <f>IFERROR(S9/(O9+P9),"-")</f>
        <v>0.15384615384615</v>
      </c>
      <c r="U9" s="182"/>
      <c r="V9" s="84">
        <v>2</v>
      </c>
      <c r="W9" s="82">
        <f>IF(P9=0,"-",V9/P9)</f>
        <v>0.15384615384615</v>
      </c>
      <c r="X9" s="186">
        <v>98000</v>
      </c>
      <c r="Y9" s="187">
        <f>IFERROR(X9/P9,"-")</f>
        <v>7538.4615384615</v>
      </c>
      <c r="Z9" s="187">
        <f>IFERROR(X9/V9,"-")</f>
        <v>49000</v>
      </c>
      <c r="AA9" s="188"/>
      <c r="AB9" s="85"/>
      <c r="AC9" s="79"/>
      <c r="AD9" s="94">
        <v>3</v>
      </c>
      <c r="AE9" s="95">
        <f>IF(P9=0,"",IF(AD9=0,"",(AD9/P9)))</f>
        <v>0.23076923076923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1</v>
      </c>
      <c r="AN9" s="101">
        <f>IF(P9=0,"",IF(AM9=0,"",(AM9/P9)))</f>
        <v>0.076923076923077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</v>
      </c>
      <c r="AW9" s="107">
        <f>IF(P9=0,"",IF(AV9=0,"",(AV9/P9)))</f>
        <v>0.076923076923077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1</v>
      </c>
      <c r="BF9" s="113">
        <f>IF(P9=0,"",IF(BE9=0,"",(BE9/P9)))</f>
        <v>0.076923076923077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3</v>
      </c>
      <c r="BO9" s="120">
        <f>IF(P9=0,"",IF(BN9=0,"",(BN9/P9)))</f>
        <v>0.23076923076923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3</v>
      </c>
      <c r="BX9" s="127">
        <f>IF(P9=0,"",IF(BW9=0,"",(BW9/P9)))</f>
        <v>0.23076923076923</v>
      </c>
      <c r="BY9" s="128">
        <v>2</v>
      </c>
      <c r="BZ9" s="129">
        <f>IFERROR(BY9/BW9,"-")</f>
        <v>0.66666666666667</v>
      </c>
      <c r="CA9" s="130">
        <v>108000</v>
      </c>
      <c r="CB9" s="131">
        <f>IFERROR(CA9/BW9,"-")</f>
        <v>36000</v>
      </c>
      <c r="CC9" s="132"/>
      <c r="CD9" s="132">
        <v>1</v>
      </c>
      <c r="CE9" s="132">
        <v>1</v>
      </c>
      <c r="CF9" s="133">
        <v>1</v>
      </c>
      <c r="CG9" s="134">
        <f>IF(P9=0,"",IF(CF9=0,"",(CF9/P9)))</f>
        <v>0.076923076923077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2</v>
      </c>
      <c r="CP9" s="141">
        <v>98000</v>
      </c>
      <c r="CQ9" s="141">
        <v>98000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3.2714285714286</v>
      </c>
      <c r="B12" s="39"/>
      <c r="C12" s="39"/>
      <c r="D12" s="39"/>
      <c r="E12" s="39"/>
      <c r="F12" s="39"/>
      <c r="G12" s="40" t="s">
        <v>92</v>
      </c>
      <c r="H12" s="40"/>
      <c r="I12" s="40"/>
      <c r="J12" s="190">
        <f>SUM(J6:J11)</f>
        <v>140000</v>
      </c>
      <c r="K12" s="41">
        <f>SUM(K6:K11)</f>
        <v>287</v>
      </c>
      <c r="L12" s="41">
        <f>SUM(L6:L11)</f>
        <v>193</v>
      </c>
      <c r="M12" s="41">
        <f>SUM(M6:M11)</f>
        <v>133</v>
      </c>
      <c r="N12" s="41">
        <f>SUM(N6:N11)</f>
        <v>64</v>
      </c>
      <c r="O12" s="41">
        <f>SUM(O6:O11)</f>
        <v>0</v>
      </c>
      <c r="P12" s="41">
        <f>SUM(P6:P11)</f>
        <v>64</v>
      </c>
      <c r="Q12" s="42">
        <f>IFERROR(P12/M12,"-")</f>
        <v>0.4812030075188</v>
      </c>
      <c r="R12" s="78">
        <f>SUM(R6:R11)</f>
        <v>3</v>
      </c>
      <c r="S12" s="78">
        <f>SUM(S6:S11)</f>
        <v>14</v>
      </c>
      <c r="T12" s="42">
        <f>IFERROR(R12/P12,"-")</f>
        <v>0.046875</v>
      </c>
      <c r="U12" s="184">
        <f>IFERROR(J12/P12,"-")</f>
        <v>2187.5</v>
      </c>
      <c r="V12" s="44">
        <f>SUM(V6:V11)</f>
        <v>6</v>
      </c>
      <c r="W12" s="42">
        <f>IFERROR(V12/P12,"-")</f>
        <v>0.09375</v>
      </c>
      <c r="X12" s="190">
        <f>SUM(X6:X11)</f>
        <v>458000</v>
      </c>
      <c r="Y12" s="190">
        <f>IFERROR(X12/P12,"-")</f>
        <v>7156.25</v>
      </c>
      <c r="Z12" s="190">
        <f>IFERROR(X12/V12,"-")</f>
        <v>76333.333333333</v>
      </c>
      <c r="AA12" s="190">
        <f>X12-J12</f>
        <v>318000</v>
      </c>
      <c r="AB12" s="47">
        <f>X12/J12</f>
        <v>3.2714285714286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