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<sst xmlns="http://schemas.openxmlformats.org/spreadsheetml/2006/main" uniqueCount="216">
  <si>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</si>
  <si>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</si>
  <si>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</si>
  <si>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</si>
  <si>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</si>
  <si>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</si>
  <si>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</si>
  <si>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</si>
  <si>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</si>
  <si>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</si>
  <si>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</si>
  <si>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</si>
  <si>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</si>
  <si>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</si>
  <si>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</si>
  <si>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</si>
  <si>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</si>
  <si>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</si>
  <si>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</si>
  <si>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</si>
  <si>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</si>
  <si>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</si>
  <si>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</si>
  <si>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</si>
  <si>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</si>
  <si>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04月</t>
  </si>
  <si>
    <t>わくドキ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</si>
  <si>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</si>
  <si>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</si>
  <si>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</si>
  <si>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</si>
  <si>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</si>
  <si>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</si>
  <si>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</si>
  <si>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</si>
  <si>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</si>
  <si>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</si>
  <si>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</si>
  <si>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</si>
  <si>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</si>
  <si>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</si>
  <si>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</si>
  <si>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</si>
  <si>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</si>
  <si>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</si>
  <si>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</si>
  <si>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</si>
  <si>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</si>
  <si>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</si>
  <si>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</si>
  <si>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</si>
  <si>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</si>
  <si>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</si>
  <si>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</si>
  <si>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</si>
  <si>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</si>
  <si>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</si>
  <si>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</si>
  <si>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</si>
  <si>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</si>
  <si>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</si>
  <si>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np1450</t>
  </si>
  <si>
    <t>C版</t>
  </si>
  <si>
    <t>恋愛経験は不要！女性がリードしてくれます！</t>
  </si>
  <si>
    <t>lp03_a</t>
  </si>
  <si>
    <t>スポニチ関東</t>
  </si>
  <si>
    <t>4C終面全5段</t>
  </si>
  <si>
    <t>4月21日(日)</t>
  </si>
  <si>
    <t>np1451</t>
  </si>
  <si>
    <t>男の夢をかなえます 超美熟女から逆指名</t>
  </si>
  <si>
    <t>スポニチ関西</t>
  </si>
  <si>
    <t>np1452</t>
  </si>
  <si>
    <t>スポニチ西部</t>
  </si>
  <si>
    <t>np1453</t>
  </si>
  <si>
    <t>スポニチ北海道</t>
  </si>
  <si>
    <t>np1454</t>
  </si>
  <si>
    <t>(空電共通)</t>
  </si>
  <si>
    <t>空電</t>
  </si>
  <si>
    <t>空電 (共通)</t>
  </si>
  <si>
    <t>np1455</t>
  </si>
  <si>
    <t>熟女版</t>
  </si>
  <si>
    <t>美しい女性から指名ほしい…</t>
  </si>
  <si>
    <t>サンスポ関東</t>
  </si>
  <si>
    <t>4月06日(土)</t>
  </si>
  <si>
    <t>np1456</t>
  </si>
  <si>
    <t>np1457</t>
  </si>
  <si>
    <t>黒：右女３</t>
  </si>
  <si>
    <t>ホントにこんな私でもいいの？</t>
  </si>
  <si>
    <t>サンスポ関西</t>
  </si>
  <si>
    <t>全5段</t>
  </si>
  <si>
    <t>4月14日(日)</t>
  </si>
  <si>
    <t>np1458</t>
  </si>
  <si>
    <t>np1459</t>
  </si>
  <si>
    <t>雑誌版</t>
  </si>
  <si>
    <t>40代女性が恋愛リベンジ</t>
  </si>
  <si>
    <t>4月20日(土)</t>
  </si>
  <si>
    <t>np1460</t>
  </si>
  <si>
    <t>np1461</t>
  </si>
  <si>
    <t>もう５０代の熟女だけど、試しに付き合ってみる？</t>
  </si>
  <si>
    <t>ニッカン関西</t>
  </si>
  <si>
    <t>4C全面</t>
  </si>
  <si>
    <t>np1462</t>
  </si>
  <si>
    <t>np1463</t>
  </si>
  <si>
    <t>記事風版</t>
  </si>
  <si>
    <t>やってみてダメなら、すぐ退会OK</t>
  </si>
  <si>
    <t>スポーツ報知関東</t>
  </si>
  <si>
    <t>np1464</t>
  </si>
  <si>
    <t>np1465</t>
  </si>
  <si>
    <t>右女３</t>
  </si>
  <si>
    <t>①63「中年男性格付けチェック！大人の恋愛サービスAお金と時間の無駄のサービスB」</t>
  </si>
  <si>
    <t>半2段つかみ20段保証</t>
  </si>
  <si>
    <t>20段保証</t>
  </si>
  <si>
    <t>np1466</t>
  </si>
  <si>
    <t>恋愛経験は不要！女性がリードしてくれます。</t>
  </si>
  <si>
    <t>半3段つかみ20段保証</t>
  </si>
  <si>
    <t>np1467</t>
  </si>
  <si>
    <t>もう50代の熟女だけど試しに私と・・・</t>
  </si>
  <si>
    <t>半5段つかみ20段保証</t>
  </si>
  <si>
    <t>np1468</t>
  </si>
  <si>
    <t>np1469</t>
  </si>
  <si>
    <t>記事版</t>
  </si>
  <si>
    <t>①５分で出会って</t>
  </si>
  <si>
    <t>東スポ 8回セット</t>
  </si>
  <si>
    <t>半2段金土</t>
  </si>
  <si>
    <t>4/1～</t>
  </si>
  <si>
    <t>np1470</t>
  </si>
  <si>
    <t>逆説版</t>
  </si>
  <si>
    <t>②久々にすごく興奮した</t>
  </si>
  <si>
    <t>np1471</t>
  </si>
  <si>
    <t>③行広告版</t>
  </si>
  <si>
    <t>np1472</t>
  </si>
  <si>
    <t>np1473</t>
  </si>
  <si>
    <t>PA版</t>
  </si>
  <si>
    <t>出会いを求める方々に一番必要なのは『待つ』ことだと思います。</t>
  </si>
  <si>
    <t>4月27日(土)</t>
  </si>
  <si>
    <t>np1474</t>
  </si>
  <si>
    <t>np1475</t>
  </si>
  <si>
    <t>漫画版</t>
  </si>
  <si>
    <t>出会い系？いえ、デート系です。</t>
  </si>
  <si>
    <t>np1476</t>
  </si>
  <si>
    <t>np1477</t>
  </si>
  <si>
    <t>清純そうな見た目キャッチ</t>
  </si>
  <si>
    <t>ニッカン関東</t>
  </si>
  <si>
    <t>np1478</t>
  </si>
  <si>
    <t>np1479</t>
  </si>
  <si>
    <t>女性からナンパしてほしい…</t>
  </si>
  <si>
    <t>4月07日(日)</t>
  </si>
  <si>
    <t>np1480</t>
  </si>
  <si>
    <t>np1481</t>
  </si>
  <si>
    <t>優しすぎる熟女と出会ってこっそりハッスル</t>
  </si>
  <si>
    <t>デイリースポーツ関西</t>
  </si>
  <si>
    <t>4月26日(金)</t>
  </si>
  <si>
    <t>np1482</t>
  </si>
  <si>
    <t>np1483</t>
  </si>
  <si>
    <t>トゥギャザーする女性をゲットしようぜ！</t>
  </si>
  <si>
    <t>九スポ</t>
  </si>
  <si>
    <t>np1484</t>
  </si>
  <si>
    <t>np1485</t>
  </si>
  <si>
    <t>リアルガチ出会い物語キャッチ</t>
  </si>
  <si>
    <t>4C終面雑報</t>
  </si>
  <si>
    <t>4月03日(水)</t>
  </si>
  <si>
    <t>np1486</t>
  </si>
  <si>
    <t>np1487</t>
  </si>
  <si>
    <t>私みたいな中年が初めてで後悔しない</t>
  </si>
  <si>
    <t>4月05日(金)</t>
  </si>
  <si>
    <t>np1488</t>
  </si>
  <si>
    <t>np1489</t>
  </si>
  <si>
    <t>67「定員になり次第、終了！！」</t>
  </si>
  <si>
    <t>4C記事枠</t>
  </si>
  <si>
    <t>np1490</t>
  </si>
  <si>
    <t>68「久々に燃えました！」</t>
  </si>
  <si>
    <t>np1491</t>
  </si>
  <si>
    <t>69「こんなにすごいのは初めてでした・・・」</t>
  </si>
  <si>
    <t>np1492</t>
  </si>
  <si>
    <t>70「一皮ムケちゃいました」</t>
  </si>
  <si>
    <t>4月28日(日)</t>
  </si>
  <si>
    <t>np1493</t>
  </si>
  <si>
    <t>共通</t>
  </si>
  <si>
    <t>np1494</t>
  </si>
  <si>
    <t>lp03_l</t>
  </si>
  <si>
    <t>1C煙突</t>
  </si>
  <si>
    <t>4月13日(土)</t>
  </si>
  <si>
    <t>np1495</t>
  </si>
  <si>
    <t>np1496</t>
  </si>
  <si>
    <t>５分で出会って</t>
  </si>
  <si>
    <t>東スポ GW特価</t>
  </si>
  <si>
    <t>4月30日(火)</t>
  </si>
  <si>
    <t>np1497</t>
  </si>
  <si>
    <t>np1498</t>
  </si>
  <si>
    <t>スポーツ報知関西</t>
  </si>
  <si>
    <t>np1499</t>
  </si>
  <si>
    <t>新聞 TOTAL</t>
  </si>
  <si>
    <t>●雑誌 広告</t>
  </si>
  <si>
    <t>zw137</t>
  </si>
  <si>
    <t>芸文社</t>
  </si>
  <si>
    <t>★雑誌版風</t>
  </si>
  <si>
    <t>求む！50歳以上の女性好き男性</t>
  </si>
  <si>
    <t>カミオン</t>
  </si>
  <si>
    <t>1C2P</t>
  </si>
  <si>
    <t>4月01日(月)</t>
  </si>
  <si>
    <t>zw138</t>
  </si>
  <si>
    <t>zw139</t>
  </si>
  <si>
    <t>光文社</t>
  </si>
  <si>
    <t>新50代</t>
  </si>
  <si>
    <t>女性と出会って５分で</t>
  </si>
  <si>
    <t>FLASH</t>
  </si>
  <si>
    <t>4C1P</t>
  </si>
  <si>
    <t>4月09日(火)</t>
  </si>
  <si>
    <t>zw140</t>
  </si>
  <si>
    <t>zw141</t>
  </si>
  <si>
    <t>日本ジャーナル出版</t>
  </si>
  <si>
    <t>週刊実話</t>
  </si>
  <si>
    <t>表4</t>
  </si>
  <si>
    <t>4月11日(木)</t>
  </si>
  <si>
    <t>zw142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</si>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</sst>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50</v>
      </c>
      <c r="D6" s="195">
        <v>4395000</v>
      </c>
      <c r="E6" s="81">
        <v>1719</v>
      </c>
      <c r="F6" s="81">
        <v>791</v>
      </c>
      <c r="G6" s="81">
        <v>1994</v>
      </c>
      <c r="H6" s="91">
        <v>357</v>
      </c>
      <c r="I6" s="92">
        <v>3</v>
      </c>
      <c r="J6" s="145">
        <f>H6+I6</f>
        <v>360</v>
      </c>
      <c r="K6" s="82">
        <f>IFERROR(J6/G6,"-")</f>
        <v>0.18054162487462</v>
      </c>
      <c r="L6" s="81">
        <v>60</v>
      </c>
      <c r="M6" s="81">
        <v>107</v>
      </c>
      <c r="N6" s="82">
        <f>IFERROR(L6/J6,"-")</f>
        <v>0.16666666666667</v>
      </c>
      <c r="O6" s="83">
        <f>IFERROR(D6/J6,"-")</f>
        <v>12208.333333333</v>
      </c>
      <c r="P6" s="84">
        <v>98</v>
      </c>
      <c r="Q6" s="82">
        <f>IFERROR(P6/J6,"-")</f>
        <v>0.27222222222222</v>
      </c>
      <c r="R6" s="200">
        <v>10141800</v>
      </c>
      <c r="S6" s="201">
        <f>IFERROR(R6/J6,"-")</f>
        <v>28171.666666667</v>
      </c>
      <c r="T6" s="201">
        <f>IFERROR(R6/P6,"-")</f>
        <v>103487.75510204</v>
      </c>
      <c r="U6" s="195">
        <f>IFERROR(R6-D6,"-")</f>
        <v>5746800</v>
      </c>
      <c r="V6" s="85">
        <f>R6/D6</f>
        <v>2.3075767918089</v>
      </c>
      <c r="W6" s="79"/>
      <c r="X6" s="144"/>
    </row>
    <row r="7" spans="1:24">
      <c r="A7" s="80"/>
      <c r="B7" s="86" t="s">
        <v>24</v>
      </c>
      <c r="C7" s="86">
        <v>6</v>
      </c>
      <c r="D7" s="195">
        <v>745000</v>
      </c>
      <c r="E7" s="81">
        <v>415</v>
      </c>
      <c r="F7" s="81">
        <v>189</v>
      </c>
      <c r="G7" s="81">
        <v>353</v>
      </c>
      <c r="H7" s="91">
        <v>83</v>
      </c>
      <c r="I7" s="92">
        <v>0</v>
      </c>
      <c r="J7" s="145">
        <f>H7+I7</f>
        <v>83</v>
      </c>
      <c r="K7" s="82">
        <f>IFERROR(J7/G7,"-")</f>
        <v>0.23512747875354</v>
      </c>
      <c r="L7" s="81">
        <v>15</v>
      </c>
      <c r="M7" s="81">
        <v>29</v>
      </c>
      <c r="N7" s="82">
        <f>IFERROR(L7/J7,"-")</f>
        <v>0.18072289156627</v>
      </c>
      <c r="O7" s="83">
        <f>IFERROR(D7/J7,"-")</f>
        <v>8975.9036144578</v>
      </c>
      <c r="P7" s="84">
        <v>19</v>
      </c>
      <c r="Q7" s="82">
        <f>IFERROR(P7/J7,"-")</f>
        <v>0.2289156626506</v>
      </c>
      <c r="R7" s="200">
        <v>1105000</v>
      </c>
      <c r="S7" s="201">
        <f>IFERROR(R7/J7,"-")</f>
        <v>13313.253012048</v>
      </c>
      <c r="T7" s="201">
        <f>IFERROR(R7/P7,"-")</f>
        <v>58157.894736842</v>
      </c>
      <c r="U7" s="195">
        <f>IFERROR(R7-D7,"-")</f>
        <v>360000</v>
      </c>
      <c r="V7" s="85">
        <f>R7/D7</f>
        <v>1.4832214765101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5140000</v>
      </c>
      <c r="E10" s="41">
        <f>SUM(E6:E8)</f>
        <v>2134</v>
      </c>
      <c r="F10" s="41">
        <f>SUM(F6:F8)</f>
        <v>980</v>
      </c>
      <c r="G10" s="41">
        <f>SUM(G6:G8)</f>
        <v>2347</v>
      </c>
      <c r="H10" s="41">
        <f>SUM(H6:H8)</f>
        <v>440</v>
      </c>
      <c r="I10" s="41">
        <f>SUM(I6:I8)</f>
        <v>3</v>
      </c>
      <c r="J10" s="41">
        <f>SUM(J6:J8)</f>
        <v>443</v>
      </c>
      <c r="K10" s="42">
        <f>IFERROR(J10/G10,"-")</f>
        <v>0.18875159778441</v>
      </c>
      <c r="L10" s="78">
        <f>SUM(L6:L8)</f>
        <v>75</v>
      </c>
      <c r="M10" s="78">
        <f>SUM(M6:M8)</f>
        <v>136</v>
      </c>
      <c r="N10" s="42">
        <f>IFERROR(L10/J10,"-")</f>
        <v>0.16930022573363</v>
      </c>
      <c r="O10" s="43">
        <f>IFERROR(D10/J10,"-")</f>
        <v>11602.708803612</v>
      </c>
      <c r="P10" s="44">
        <f>SUM(P6:P8)</f>
        <v>117</v>
      </c>
      <c r="Q10" s="42">
        <f>IFERROR(P10/J10,"-")</f>
        <v>0.26410835214447</v>
      </c>
      <c r="R10" s="45">
        <f>SUM(R6:R8)</f>
        <v>11246800</v>
      </c>
      <c r="S10" s="45">
        <f>IFERROR(R10/J10,"-")</f>
        <v>25387.810383747</v>
      </c>
      <c r="T10" s="45">
        <f>IFERROR(R10/P10,"-")</f>
        <v>96126.495726496</v>
      </c>
      <c r="U10" s="46">
        <f>SUM(U6:U8)</f>
        <v>6106800</v>
      </c>
      <c r="V10" s="47">
        <f>IFERROR(R10/D10,"-")</f>
        <v>2.188093385214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5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2.1571428571429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48</v>
      </c>
      <c r="L6" s="81">
        <v>0</v>
      </c>
      <c r="M6" s="81">
        <v>176</v>
      </c>
      <c r="N6" s="91">
        <v>19</v>
      </c>
      <c r="O6" s="92">
        <v>0</v>
      </c>
      <c r="P6" s="93">
        <f>N6+O6</f>
        <v>19</v>
      </c>
      <c r="Q6" s="82">
        <f>IFERROR(P6/M6,"-")</f>
        <v>0.10795454545455</v>
      </c>
      <c r="R6" s="81">
        <v>2</v>
      </c>
      <c r="S6" s="81">
        <v>6</v>
      </c>
      <c r="T6" s="82">
        <f>IFERROR(S6/(O6+P6),"-")</f>
        <v>0.31578947368421</v>
      </c>
      <c r="U6" s="182">
        <f>IFERROR(J6/SUM(P6:P10),"-")</f>
        <v>8045.9770114943</v>
      </c>
      <c r="V6" s="84">
        <v>7</v>
      </c>
      <c r="W6" s="82">
        <f>IF(P6=0,"-",V6/P6)</f>
        <v>0.36842105263158</v>
      </c>
      <c r="X6" s="186">
        <v>101000</v>
      </c>
      <c r="Y6" s="187">
        <f>IFERROR(X6/P6,"-")</f>
        <v>5315.7894736842</v>
      </c>
      <c r="Z6" s="187">
        <f>IFERROR(X6/V6,"-")</f>
        <v>14428.571428571</v>
      </c>
      <c r="AA6" s="188">
        <f>SUM(X6:X10)-SUM(J6:J10)</f>
        <v>810000</v>
      </c>
      <c r="AB6" s="85">
        <f>SUM(X6:X10)/SUM(J6:J10)</f>
        <v>2.1571428571429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0.10526315789474</v>
      </c>
      <c r="AO6" s="100">
        <v>1</v>
      </c>
      <c r="AP6" s="102">
        <f>IFERROR(AP6/AM6,"-")</f>
        <v>0</v>
      </c>
      <c r="AQ6" s="103">
        <v>35000</v>
      </c>
      <c r="AR6" s="104">
        <f>IFERROR(AQ6/AM6,"-")</f>
        <v>17500</v>
      </c>
      <c r="AS6" s="105"/>
      <c r="AT6" s="105"/>
      <c r="AU6" s="105">
        <v>1</v>
      </c>
      <c r="AV6" s="106">
        <v>3</v>
      </c>
      <c r="AW6" s="107">
        <f>IF(P6=0,"",IF(AV6=0,"",(AV6/P6)))</f>
        <v>0.15789473684211</v>
      </c>
      <c r="AX6" s="106">
        <v>1</v>
      </c>
      <c r="AY6" s="108">
        <f>IFERROR(AX6/AV6,"-")</f>
        <v>0.33333333333333</v>
      </c>
      <c r="AZ6" s="109">
        <v>6000</v>
      </c>
      <c r="BA6" s="110">
        <f>IFERROR(AZ6/AV6,"-")</f>
        <v>2000</v>
      </c>
      <c r="BB6" s="111"/>
      <c r="BC6" s="111">
        <v>1</v>
      </c>
      <c r="BD6" s="111"/>
      <c r="BE6" s="112">
        <v>6</v>
      </c>
      <c r="BF6" s="113">
        <f>IF(P6=0,"",IF(BE6=0,"",(BE6/P6)))</f>
        <v>0.31578947368421</v>
      </c>
      <c r="BG6" s="112">
        <v>1</v>
      </c>
      <c r="BH6" s="114">
        <f>IFERROR(BG6/BE6,"-")</f>
        <v>0.16666666666667</v>
      </c>
      <c r="BI6" s="115">
        <v>5000</v>
      </c>
      <c r="BJ6" s="116">
        <f>IFERROR(BI6/BE6,"-")</f>
        <v>833.33333333333</v>
      </c>
      <c r="BK6" s="117">
        <v>1</v>
      </c>
      <c r="BL6" s="117"/>
      <c r="BM6" s="117"/>
      <c r="BN6" s="119">
        <v>6</v>
      </c>
      <c r="BO6" s="120">
        <f>IF(P6=0,"",IF(BN6=0,"",(BN6/P6)))</f>
        <v>0.31578947368421</v>
      </c>
      <c r="BP6" s="121">
        <v>2</v>
      </c>
      <c r="BQ6" s="122">
        <f>IFERROR(BP6/BN6,"-")</f>
        <v>0.33333333333333</v>
      </c>
      <c r="BR6" s="123">
        <v>12000</v>
      </c>
      <c r="BS6" s="124">
        <f>IFERROR(BR6/BN6,"-")</f>
        <v>2000</v>
      </c>
      <c r="BT6" s="125">
        <v>1</v>
      </c>
      <c r="BU6" s="125"/>
      <c r="BV6" s="125">
        <v>1</v>
      </c>
      <c r="BW6" s="126">
        <v>2</v>
      </c>
      <c r="BX6" s="127">
        <f>IF(P6=0,"",IF(BW6=0,"",(BW6/P6)))</f>
        <v>0.10526315789474</v>
      </c>
      <c r="BY6" s="128">
        <v>2</v>
      </c>
      <c r="BZ6" s="129">
        <f>IFERROR(BY6/BW6,"-")</f>
        <v>1</v>
      </c>
      <c r="CA6" s="130">
        <v>43000</v>
      </c>
      <c r="CB6" s="131">
        <f>IFERROR(CA6/BW6,"-")</f>
        <v>21500</v>
      </c>
      <c r="CC6" s="132">
        <v>1</v>
      </c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7</v>
      </c>
      <c r="CP6" s="141">
        <v>101000</v>
      </c>
      <c r="CQ6" s="141">
        <v>40000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69</v>
      </c>
      <c r="F7" s="203" t="s">
        <v>64</v>
      </c>
      <c r="G7" s="203" t="s">
        <v>70</v>
      </c>
      <c r="H7" s="90" t="s">
        <v>66</v>
      </c>
      <c r="I7" s="204" t="s">
        <v>67</v>
      </c>
      <c r="J7" s="188"/>
      <c r="K7" s="81">
        <v>25</v>
      </c>
      <c r="L7" s="81">
        <v>0</v>
      </c>
      <c r="M7" s="81">
        <v>111</v>
      </c>
      <c r="N7" s="91">
        <v>10</v>
      </c>
      <c r="O7" s="92">
        <v>0</v>
      </c>
      <c r="P7" s="93">
        <f>N7+O7</f>
        <v>10</v>
      </c>
      <c r="Q7" s="82">
        <f>IFERROR(P7/M7,"-")</f>
        <v>0.09009009009009</v>
      </c>
      <c r="R7" s="81">
        <v>0</v>
      </c>
      <c r="S7" s="81">
        <v>5</v>
      </c>
      <c r="T7" s="82">
        <f>IFERROR(S7/(O7+P7),"-")</f>
        <v>0.5</v>
      </c>
      <c r="U7" s="182"/>
      <c r="V7" s="84">
        <v>1</v>
      </c>
      <c r="W7" s="82">
        <f>IF(P7=0,"-",V7/P7)</f>
        <v>0.1</v>
      </c>
      <c r="X7" s="186">
        <v>5000</v>
      </c>
      <c r="Y7" s="187">
        <f>IFERROR(X7/P7,"-")</f>
        <v>500</v>
      </c>
      <c r="Z7" s="187">
        <f>IFERROR(X7/V7,"-")</f>
        <v>5000</v>
      </c>
      <c r="AA7" s="188"/>
      <c r="AB7" s="85"/>
      <c r="AC7" s="79"/>
      <c r="AD7" s="94">
        <v>1</v>
      </c>
      <c r="AE7" s="95">
        <f>IF(P7=0,"",IF(AD7=0,"",(AD7/P7)))</f>
        <v>0.1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</v>
      </c>
      <c r="AN7" s="101">
        <f>IF(P7=0,"",IF(AM7=0,"",(AM7/P7)))</f>
        <v>0.1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</v>
      </c>
      <c r="BF7" s="113">
        <f>IF(P7=0,"",IF(BE7=0,"",(BE7/P7)))</f>
        <v>0.3</v>
      </c>
      <c r="BG7" s="112">
        <v>1</v>
      </c>
      <c r="BH7" s="114">
        <f>IFERROR(BG7/BE7,"-")</f>
        <v>0.33333333333333</v>
      </c>
      <c r="BI7" s="115">
        <v>5000</v>
      </c>
      <c r="BJ7" s="116">
        <f>IFERROR(BI7/BE7,"-")</f>
        <v>1666.6666666667</v>
      </c>
      <c r="BK7" s="117">
        <v>1</v>
      </c>
      <c r="BL7" s="117"/>
      <c r="BM7" s="117"/>
      <c r="BN7" s="119">
        <v>1</v>
      </c>
      <c r="BO7" s="120">
        <f>IF(P7=0,"",IF(BN7=0,"",(BN7/P7)))</f>
        <v>0.1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3</v>
      </c>
      <c r="BX7" s="127">
        <f>IF(P7=0,"",IF(BW7=0,"",(BW7/P7)))</f>
        <v>0.3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5000</v>
      </c>
      <c r="CQ7" s="141">
        <v>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71</v>
      </c>
      <c r="C8" s="203"/>
      <c r="D8" s="203" t="s">
        <v>62</v>
      </c>
      <c r="E8" s="203" t="s">
        <v>63</v>
      </c>
      <c r="F8" s="203" t="s">
        <v>64</v>
      </c>
      <c r="G8" s="203" t="s">
        <v>72</v>
      </c>
      <c r="H8" s="90" t="s">
        <v>66</v>
      </c>
      <c r="I8" s="204" t="s">
        <v>67</v>
      </c>
      <c r="J8" s="188"/>
      <c r="K8" s="81">
        <v>17</v>
      </c>
      <c r="L8" s="81">
        <v>0</v>
      </c>
      <c r="M8" s="81">
        <v>45</v>
      </c>
      <c r="N8" s="91">
        <v>8</v>
      </c>
      <c r="O8" s="92">
        <v>0</v>
      </c>
      <c r="P8" s="93">
        <f>N8+O8</f>
        <v>8</v>
      </c>
      <c r="Q8" s="82">
        <f>IFERROR(P8/M8,"-")</f>
        <v>0.17777777777778</v>
      </c>
      <c r="R8" s="81">
        <v>2</v>
      </c>
      <c r="S8" s="81">
        <v>2</v>
      </c>
      <c r="T8" s="82">
        <f>IFERROR(S8/(O8+P8),"-")</f>
        <v>0.25</v>
      </c>
      <c r="U8" s="182"/>
      <c r="V8" s="84">
        <v>2</v>
      </c>
      <c r="W8" s="82">
        <f>IF(P8=0,"-",V8/P8)</f>
        <v>0.25</v>
      </c>
      <c r="X8" s="186">
        <v>125000</v>
      </c>
      <c r="Y8" s="187">
        <f>IFERROR(X8/P8,"-")</f>
        <v>15625</v>
      </c>
      <c r="Z8" s="187">
        <f>IFERROR(X8/V8,"-")</f>
        <v>62500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0.25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0.25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4</v>
      </c>
      <c r="BX8" s="127">
        <f>IF(P8=0,"",IF(BW8=0,"",(BW8/P8)))</f>
        <v>0.5</v>
      </c>
      <c r="BY8" s="128">
        <v>2</v>
      </c>
      <c r="BZ8" s="129">
        <f>IFERROR(BY8/BW8,"-")</f>
        <v>0.5</v>
      </c>
      <c r="CA8" s="130">
        <v>125000</v>
      </c>
      <c r="CB8" s="131">
        <f>IFERROR(CA8/BW8,"-")</f>
        <v>31250</v>
      </c>
      <c r="CC8" s="132"/>
      <c r="CD8" s="132"/>
      <c r="CE8" s="132">
        <v>2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125000</v>
      </c>
      <c r="CQ8" s="141">
        <v>110000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73</v>
      </c>
      <c r="C9" s="203"/>
      <c r="D9" s="203" t="s">
        <v>62</v>
      </c>
      <c r="E9" s="203" t="s">
        <v>69</v>
      </c>
      <c r="F9" s="203" t="s">
        <v>64</v>
      </c>
      <c r="G9" s="203" t="s">
        <v>74</v>
      </c>
      <c r="H9" s="90" t="s">
        <v>66</v>
      </c>
      <c r="I9" s="204" t="s">
        <v>67</v>
      </c>
      <c r="J9" s="188"/>
      <c r="K9" s="81">
        <v>9</v>
      </c>
      <c r="L9" s="81">
        <v>0</v>
      </c>
      <c r="M9" s="81">
        <v>43</v>
      </c>
      <c r="N9" s="91">
        <v>4</v>
      </c>
      <c r="O9" s="92">
        <v>0</v>
      </c>
      <c r="P9" s="93">
        <f>N9+O9</f>
        <v>4</v>
      </c>
      <c r="Q9" s="82">
        <f>IFERROR(P9/M9,"-")</f>
        <v>0.093023255813953</v>
      </c>
      <c r="R9" s="81">
        <v>2</v>
      </c>
      <c r="S9" s="81">
        <v>2</v>
      </c>
      <c r="T9" s="82">
        <f>IFERROR(S9/(O9+P9),"-")</f>
        <v>0.5</v>
      </c>
      <c r="U9" s="182"/>
      <c r="V9" s="84">
        <v>2</v>
      </c>
      <c r="W9" s="82">
        <f>IF(P9=0,"-",V9/P9)</f>
        <v>0.5</v>
      </c>
      <c r="X9" s="186">
        <v>7000</v>
      </c>
      <c r="Y9" s="187">
        <f>IFERROR(X9/P9,"-")</f>
        <v>1750</v>
      </c>
      <c r="Z9" s="187">
        <f>IFERROR(X9/V9,"-")</f>
        <v>3500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2</v>
      </c>
      <c r="BO9" s="120">
        <f>IF(P9=0,"",IF(BN9=0,"",(BN9/P9)))</f>
        <v>0.5</v>
      </c>
      <c r="BP9" s="121">
        <v>1</v>
      </c>
      <c r="BQ9" s="122">
        <f>IFERROR(BP9/BN9,"-")</f>
        <v>0.5</v>
      </c>
      <c r="BR9" s="123">
        <v>4000</v>
      </c>
      <c r="BS9" s="124">
        <f>IFERROR(BR9/BN9,"-")</f>
        <v>2000</v>
      </c>
      <c r="BT9" s="125"/>
      <c r="BU9" s="125">
        <v>1</v>
      </c>
      <c r="BV9" s="125"/>
      <c r="BW9" s="126">
        <v>2</v>
      </c>
      <c r="BX9" s="127">
        <f>IF(P9=0,"",IF(BW9=0,"",(BW9/P9)))</f>
        <v>0.5</v>
      </c>
      <c r="BY9" s="128">
        <v>1</v>
      </c>
      <c r="BZ9" s="129">
        <f>IFERROR(BY9/BW9,"-")</f>
        <v>0.5</v>
      </c>
      <c r="CA9" s="130">
        <v>3000</v>
      </c>
      <c r="CB9" s="131">
        <f>IFERROR(CA9/BW9,"-")</f>
        <v>1500</v>
      </c>
      <c r="CC9" s="132">
        <v>1</v>
      </c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2</v>
      </c>
      <c r="CP9" s="141">
        <v>7000</v>
      </c>
      <c r="CQ9" s="141">
        <v>4000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75</v>
      </c>
      <c r="C10" s="203"/>
      <c r="D10" s="203" t="s">
        <v>76</v>
      </c>
      <c r="E10" s="203" t="s">
        <v>76</v>
      </c>
      <c r="F10" s="203" t="s">
        <v>77</v>
      </c>
      <c r="G10" s="203" t="s">
        <v>78</v>
      </c>
      <c r="H10" s="90"/>
      <c r="I10" s="90"/>
      <c r="J10" s="188"/>
      <c r="K10" s="81">
        <v>260</v>
      </c>
      <c r="L10" s="81">
        <v>148</v>
      </c>
      <c r="M10" s="81">
        <v>66</v>
      </c>
      <c r="N10" s="91">
        <v>46</v>
      </c>
      <c r="O10" s="92">
        <v>0</v>
      </c>
      <c r="P10" s="93">
        <f>N10+O10</f>
        <v>46</v>
      </c>
      <c r="Q10" s="82">
        <f>IFERROR(P10/M10,"-")</f>
        <v>0.6969696969697</v>
      </c>
      <c r="R10" s="81">
        <v>8</v>
      </c>
      <c r="S10" s="81">
        <v>13</v>
      </c>
      <c r="T10" s="82">
        <f>IFERROR(S10/(O10+P10),"-")</f>
        <v>0.28260869565217</v>
      </c>
      <c r="U10" s="182"/>
      <c r="V10" s="84">
        <v>14</v>
      </c>
      <c r="W10" s="82">
        <f>IF(P10=0,"-",V10/P10)</f>
        <v>0.30434782608696</v>
      </c>
      <c r="X10" s="186">
        <v>1272000</v>
      </c>
      <c r="Y10" s="187">
        <f>IFERROR(X10/P10,"-")</f>
        <v>27652.173913043</v>
      </c>
      <c r="Z10" s="187">
        <f>IFERROR(X10/V10,"-")</f>
        <v>90857.142857143</v>
      </c>
      <c r="AA10" s="188"/>
      <c r="AB10" s="85"/>
      <c r="AC10" s="79"/>
      <c r="AD10" s="94">
        <v>4</v>
      </c>
      <c r="AE10" s="95">
        <f>IF(P10=0,"",IF(AD10=0,"",(AD10/P10)))</f>
        <v>0.08695652173913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2</v>
      </c>
      <c r="AN10" s="101">
        <f>IF(P10=0,"",IF(AM10=0,"",(AM10/P10)))</f>
        <v>0.043478260869565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2</v>
      </c>
      <c r="AW10" s="107">
        <f>IF(P10=0,"",IF(AV10=0,"",(AV10/P10)))</f>
        <v>0.043478260869565</v>
      </c>
      <c r="AX10" s="106">
        <v>1</v>
      </c>
      <c r="AY10" s="108">
        <f>IFERROR(AX10/AV10,"-")</f>
        <v>0.5</v>
      </c>
      <c r="AZ10" s="109">
        <v>3000</v>
      </c>
      <c r="BA10" s="110">
        <f>IFERROR(AZ10/AV10,"-")</f>
        <v>1500</v>
      </c>
      <c r="BB10" s="111">
        <v>1</v>
      </c>
      <c r="BC10" s="111"/>
      <c r="BD10" s="111"/>
      <c r="BE10" s="112">
        <v>8</v>
      </c>
      <c r="BF10" s="113">
        <f>IF(P10=0,"",IF(BE10=0,"",(BE10/P10)))</f>
        <v>0.17391304347826</v>
      </c>
      <c r="BG10" s="112">
        <v>2</v>
      </c>
      <c r="BH10" s="114">
        <f>IFERROR(BG10/BE10,"-")</f>
        <v>0.25</v>
      </c>
      <c r="BI10" s="115">
        <v>10000</v>
      </c>
      <c r="BJ10" s="116">
        <f>IFERROR(BI10/BE10,"-")</f>
        <v>1250</v>
      </c>
      <c r="BK10" s="117">
        <v>2</v>
      </c>
      <c r="BL10" s="117"/>
      <c r="BM10" s="117"/>
      <c r="BN10" s="119">
        <v>17</v>
      </c>
      <c r="BO10" s="120">
        <f>IF(P10=0,"",IF(BN10=0,"",(BN10/P10)))</f>
        <v>0.3695652173913</v>
      </c>
      <c r="BP10" s="121">
        <v>8</v>
      </c>
      <c r="BQ10" s="122">
        <f>IFERROR(BP10/BN10,"-")</f>
        <v>0.47058823529412</v>
      </c>
      <c r="BR10" s="123">
        <v>1169000</v>
      </c>
      <c r="BS10" s="124">
        <f>IFERROR(BR10/BN10,"-")</f>
        <v>68764.705882353</v>
      </c>
      <c r="BT10" s="125">
        <v>2</v>
      </c>
      <c r="BU10" s="125"/>
      <c r="BV10" s="125">
        <v>6</v>
      </c>
      <c r="BW10" s="126">
        <v>10</v>
      </c>
      <c r="BX10" s="127">
        <f>IF(P10=0,"",IF(BW10=0,"",(BW10/P10)))</f>
        <v>0.21739130434783</v>
      </c>
      <c r="BY10" s="128">
        <v>2</v>
      </c>
      <c r="BZ10" s="129">
        <f>IFERROR(BY10/BW10,"-")</f>
        <v>0.2</v>
      </c>
      <c r="CA10" s="130">
        <v>135000</v>
      </c>
      <c r="CB10" s="131">
        <f>IFERROR(CA10/BW10,"-")</f>
        <v>13500</v>
      </c>
      <c r="CC10" s="132"/>
      <c r="CD10" s="132"/>
      <c r="CE10" s="132">
        <v>2</v>
      </c>
      <c r="CF10" s="133">
        <v>3</v>
      </c>
      <c r="CG10" s="134">
        <f>IF(P10=0,"",IF(CF10=0,"",(CF10/P10)))</f>
        <v>0.065217391304348</v>
      </c>
      <c r="CH10" s="135">
        <v>1</v>
      </c>
      <c r="CI10" s="136">
        <f>IFERROR(CH10/CF10,"-")</f>
        <v>0.33333333333333</v>
      </c>
      <c r="CJ10" s="137">
        <v>5000</v>
      </c>
      <c r="CK10" s="138">
        <f>IFERROR(CJ10/CF10,"-")</f>
        <v>1666.6666666667</v>
      </c>
      <c r="CL10" s="139">
        <v>1</v>
      </c>
      <c r="CM10" s="139"/>
      <c r="CN10" s="139"/>
      <c r="CO10" s="140">
        <v>14</v>
      </c>
      <c r="CP10" s="141">
        <v>1272000</v>
      </c>
      <c r="CQ10" s="141">
        <v>1000000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>
        <f>AB11</f>
        <v>3.0263157894737</v>
      </c>
      <c r="B11" s="203" t="s">
        <v>79</v>
      </c>
      <c r="C11" s="203"/>
      <c r="D11" s="203" t="s">
        <v>80</v>
      </c>
      <c r="E11" s="203" t="s">
        <v>81</v>
      </c>
      <c r="F11" s="203" t="s">
        <v>64</v>
      </c>
      <c r="G11" s="203" t="s">
        <v>82</v>
      </c>
      <c r="H11" s="90" t="s">
        <v>66</v>
      </c>
      <c r="I11" s="205" t="s">
        <v>83</v>
      </c>
      <c r="J11" s="188">
        <v>570000</v>
      </c>
      <c r="K11" s="81">
        <v>19</v>
      </c>
      <c r="L11" s="81">
        <v>0</v>
      </c>
      <c r="M11" s="81">
        <v>70</v>
      </c>
      <c r="N11" s="91">
        <v>7</v>
      </c>
      <c r="O11" s="92">
        <v>0</v>
      </c>
      <c r="P11" s="93">
        <f>N11+O11</f>
        <v>7</v>
      </c>
      <c r="Q11" s="82">
        <f>IFERROR(P11/M11,"-")</f>
        <v>0.1</v>
      </c>
      <c r="R11" s="81">
        <v>0</v>
      </c>
      <c r="S11" s="81">
        <v>1</v>
      </c>
      <c r="T11" s="82">
        <f>IFERROR(S11/(O11+P11),"-")</f>
        <v>0.14285714285714</v>
      </c>
      <c r="U11" s="182">
        <f>IFERROR(J11/SUM(P11:P16),"-")</f>
        <v>19000</v>
      </c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>
        <f>SUM(X11:X16)-SUM(J11:J16)</f>
        <v>1155000</v>
      </c>
      <c r="AB11" s="85">
        <f>SUM(X11:X16)/SUM(J11:J16)</f>
        <v>3.0263157894737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0.14285714285714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0.14285714285714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4</v>
      </c>
      <c r="BO11" s="120">
        <f>IF(P11=0,"",IF(BN11=0,"",(BN11/P11)))</f>
        <v>0.57142857142857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0.14285714285714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84</v>
      </c>
      <c r="C12" s="203"/>
      <c r="D12" s="203" t="s">
        <v>80</v>
      </c>
      <c r="E12" s="203" t="s">
        <v>81</v>
      </c>
      <c r="F12" s="203" t="s">
        <v>77</v>
      </c>
      <c r="G12" s="203"/>
      <c r="H12" s="90"/>
      <c r="I12" s="90"/>
      <c r="J12" s="188"/>
      <c r="K12" s="81">
        <v>48</v>
      </c>
      <c r="L12" s="81">
        <v>33</v>
      </c>
      <c r="M12" s="81">
        <v>17</v>
      </c>
      <c r="N12" s="91">
        <v>10</v>
      </c>
      <c r="O12" s="92">
        <v>0</v>
      </c>
      <c r="P12" s="93">
        <f>N12+O12</f>
        <v>10</v>
      </c>
      <c r="Q12" s="82">
        <f>IFERROR(P12/M12,"-")</f>
        <v>0.58823529411765</v>
      </c>
      <c r="R12" s="81">
        <v>3</v>
      </c>
      <c r="S12" s="81">
        <v>2</v>
      </c>
      <c r="T12" s="82">
        <f>IFERROR(S12/(O12+P12),"-")</f>
        <v>0.2</v>
      </c>
      <c r="U12" s="182"/>
      <c r="V12" s="84">
        <v>4</v>
      </c>
      <c r="W12" s="82">
        <f>IF(P12=0,"-",V12/P12)</f>
        <v>0.4</v>
      </c>
      <c r="X12" s="186">
        <v>1631000</v>
      </c>
      <c r="Y12" s="187">
        <f>IFERROR(X12/P12,"-")</f>
        <v>163100</v>
      </c>
      <c r="Z12" s="187">
        <f>IFERROR(X12/V12,"-")</f>
        <v>407750</v>
      </c>
      <c r="AA12" s="188"/>
      <c r="AB12" s="85"/>
      <c r="AC12" s="79"/>
      <c r="AD12" s="94">
        <v>1</v>
      </c>
      <c r="AE12" s="95">
        <f>IF(P12=0,"",IF(AD12=0,"",(AD12/P12)))</f>
        <v>0.1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0.1</v>
      </c>
      <c r="BG12" s="112">
        <v>1</v>
      </c>
      <c r="BH12" s="114">
        <f>IFERROR(BG12/BE12,"-")</f>
        <v>1</v>
      </c>
      <c r="BI12" s="115">
        <v>5000</v>
      </c>
      <c r="BJ12" s="116">
        <f>IFERROR(BI12/BE12,"-")</f>
        <v>5000</v>
      </c>
      <c r="BK12" s="117"/>
      <c r="BL12" s="117">
        <v>1</v>
      </c>
      <c r="BM12" s="117"/>
      <c r="BN12" s="119">
        <v>3</v>
      </c>
      <c r="BO12" s="120">
        <f>IF(P12=0,"",IF(BN12=0,"",(BN12/P12)))</f>
        <v>0.3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2</v>
      </c>
      <c r="BX12" s="127">
        <f>IF(P12=0,"",IF(BW12=0,"",(BW12/P12)))</f>
        <v>0.2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>
        <v>3</v>
      </c>
      <c r="CG12" s="134">
        <f>IF(P12=0,"",IF(CF12=0,"",(CF12/P12)))</f>
        <v>0.3</v>
      </c>
      <c r="CH12" s="135">
        <v>3</v>
      </c>
      <c r="CI12" s="136">
        <f>IFERROR(CH12/CF12,"-")</f>
        <v>1</v>
      </c>
      <c r="CJ12" s="137">
        <v>1646000</v>
      </c>
      <c r="CK12" s="138">
        <f>IFERROR(CJ12/CF12,"-")</f>
        <v>548666.66666667</v>
      </c>
      <c r="CL12" s="139">
        <v>1</v>
      </c>
      <c r="CM12" s="139"/>
      <c r="CN12" s="139">
        <v>2</v>
      </c>
      <c r="CO12" s="140">
        <v>4</v>
      </c>
      <c r="CP12" s="141">
        <v>1631000</v>
      </c>
      <c r="CQ12" s="141">
        <v>1538000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85</v>
      </c>
      <c r="C13" s="203"/>
      <c r="D13" s="203" t="s">
        <v>86</v>
      </c>
      <c r="E13" s="203" t="s">
        <v>87</v>
      </c>
      <c r="F13" s="203" t="s">
        <v>64</v>
      </c>
      <c r="G13" s="203" t="s">
        <v>88</v>
      </c>
      <c r="H13" s="90" t="s">
        <v>89</v>
      </c>
      <c r="I13" s="204" t="s">
        <v>90</v>
      </c>
      <c r="J13" s="188"/>
      <c r="K13" s="81">
        <v>4</v>
      </c>
      <c r="L13" s="81">
        <v>0</v>
      </c>
      <c r="M13" s="81">
        <v>24</v>
      </c>
      <c r="N13" s="91">
        <v>2</v>
      </c>
      <c r="O13" s="92">
        <v>0</v>
      </c>
      <c r="P13" s="93">
        <f>N13+O13</f>
        <v>2</v>
      </c>
      <c r="Q13" s="82">
        <f>IFERROR(P13/M13,"-")</f>
        <v>0.083333333333333</v>
      </c>
      <c r="R13" s="81">
        <v>0</v>
      </c>
      <c r="S13" s="81">
        <v>2</v>
      </c>
      <c r="T13" s="82">
        <f>IFERROR(S13/(O13+P13),"-")</f>
        <v>1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>
        <v>1</v>
      </c>
      <c r="AW13" s="107">
        <f>IF(P13=0,"",IF(AV13=0,"",(AV13/P13)))</f>
        <v>0.5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1</v>
      </c>
      <c r="BF13" s="113">
        <f>IF(P13=0,"",IF(BE13=0,"",(BE13/P13)))</f>
        <v>0.5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91</v>
      </c>
      <c r="C14" s="203"/>
      <c r="D14" s="203" t="s">
        <v>86</v>
      </c>
      <c r="E14" s="203" t="s">
        <v>87</v>
      </c>
      <c r="F14" s="203" t="s">
        <v>77</v>
      </c>
      <c r="G14" s="203"/>
      <c r="H14" s="90"/>
      <c r="I14" s="90"/>
      <c r="J14" s="188"/>
      <c r="K14" s="81">
        <v>23</v>
      </c>
      <c r="L14" s="81">
        <v>20</v>
      </c>
      <c r="M14" s="81">
        <v>9</v>
      </c>
      <c r="N14" s="91">
        <v>5</v>
      </c>
      <c r="O14" s="92">
        <v>0</v>
      </c>
      <c r="P14" s="93">
        <f>N14+O14</f>
        <v>5</v>
      </c>
      <c r="Q14" s="82">
        <f>IFERROR(P14/M14,"-")</f>
        <v>0.55555555555556</v>
      </c>
      <c r="R14" s="81">
        <v>1</v>
      </c>
      <c r="S14" s="81">
        <v>2</v>
      </c>
      <c r="T14" s="82">
        <f>IFERROR(S14/(O14+P14),"-")</f>
        <v>0.4</v>
      </c>
      <c r="U14" s="182"/>
      <c r="V14" s="84">
        <v>2</v>
      </c>
      <c r="W14" s="82">
        <f>IF(P14=0,"-",V14/P14)</f>
        <v>0.4</v>
      </c>
      <c r="X14" s="186">
        <v>94000</v>
      </c>
      <c r="Y14" s="187">
        <f>IFERROR(X14/P14,"-")</f>
        <v>18800</v>
      </c>
      <c r="Z14" s="187">
        <f>IFERROR(X14/V14,"-")</f>
        <v>47000</v>
      </c>
      <c r="AA14" s="188"/>
      <c r="AB14" s="85"/>
      <c r="AC14" s="79"/>
      <c r="AD14" s="94">
        <v>1</v>
      </c>
      <c r="AE14" s="95">
        <f>IF(P14=0,"",IF(AD14=0,"",(AD14/P14)))</f>
        <v>0.2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0.2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3</v>
      </c>
      <c r="BO14" s="120">
        <f>IF(P14=0,"",IF(BN14=0,"",(BN14/P14)))</f>
        <v>0.6</v>
      </c>
      <c r="BP14" s="121">
        <v>2</v>
      </c>
      <c r="BQ14" s="122">
        <f>IFERROR(BP14/BN14,"-")</f>
        <v>0.66666666666667</v>
      </c>
      <c r="BR14" s="123">
        <v>94000</v>
      </c>
      <c r="BS14" s="124">
        <f>IFERROR(BR14/BN14,"-")</f>
        <v>31333.333333333</v>
      </c>
      <c r="BT14" s="125">
        <v>1</v>
      </c>
      <c r="BU14" s="125"/>
      <c r="BV14" s="125">
        <v>1</v>
      </c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2</v>
      </c>
      <c r="CP14" s="141">
        <v>94000</v>
      </c>
      <c r="CQ14" s="141">
        <v>93000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92</v>
      </c>
      <c r="C15" s="203"/>
      <c r="D15" s="203" t="s">
        <v>93</v>
      </c>
      <c r="E15" s="203" t="s">
        <v>94</v>
      </c>
      <c r="F15" s="203" t="s">
        <v>64</v>
      </c>
      <c r="G15" s="203" t="s">
        <v>88</v>
      </c>
      <c r="H15" s="90" t="s">
        <v>89</v>
      </c>
      <c r="I15" s="205" t="s">
        <v>95</v>
      </c>
      <c r="J15" s="188"/>
      <c r="K15" s="81">
        <v>7</v>
      </c>
      <c r="L15" s="81">
        <v>0</v>
      </c>
      <c r="M15" s="81">
        <v>49</v>
      </c>
      <c r="N15" s="91">
        <v>3</v>
      </c>
      <c r="O15" s="92">
        <v>0</v>
      </c>
      <c r="P15" s="93">
        <f>N15+O15</f>
        <v>3</v>
      </c>
      <c r="Q15" s="82">
        <f>IFERROR(P15/M15,"-")</f>
        <v>0.061224489795918</v>
      </c>
      <c r="R15" s="81">
        <v>0</v>
      </c>
      <c r="S15" s="81">
        <v>2</v>
      </c>
      <c r="T15" s="82">
        <f>IFERROR(S15/(O15+P15),"-")</f>
        <v>0.66666666666667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0.33333333333333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2</v>
      </c>
      <c r="BO15" s="120">
        <f>IF(P15=0,"",IF(BN15=0,"",(BN15/P15)))</f>
        <v>0.66666666666667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96</v>
      </c>
      <c r="C16" s="203"/>
      <c r="D16" s="203" t="s">
        <v>93</v>
      </c>
      <c r="E16" s="203" t="s">
        <v>94</v>
      </c>
      <c r="F16" s="203" t="s">
        <v>77</v>
      </c>
      <c r="G16" s="203"/>
      <c r="H16" s="90"/>
      <c r="I16" s="90"/>
      <c r="J16" s="188"/>
      <c r="K16" s="81">
        <v>94</v>
      </c>
      <c r="L16" s="81">
        <v>15</v>
      </c>
      <c r="M16" s="81">
        <v>13</v>
      </c>
      <c r="N16" s="91">
        <v>3</v>
      </c>
      <c r="O16" s="92">
        <v>0</v>
      </c>
      <c r="P16" s="93">
        <f>N16+O16</f>
        <v>3</v>
      </c>
      <c r="Q16" s="82">
        <f>IFERROR(P16/M16,"-")</f>
        <v>0.23076923076923</v>
      </c>
      <c r="R16" s="81">
        <v>0</v>
      </c>
      <c r="S16" s="81">
        <v>0</v>
      </c>
      <c r="T16" s="82">
        <f>IFERROR(S16/(O16+P16),"-")</f>
        <v>0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1</v>
      </c>
      <c r="BO16" s="120">
        <f>IF(P16=0,"",IF(BN16=0,"",(BN16/P16)))</f>
        <v>0.33333333333333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1</v>
      </c>
      <c r="BX16" s="127">
        <f>IF(P16=0,"",IF(BW16=0,"",(BW16/P16)))</f>
        <v>0.33333333333333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>
        <v>1</v>
      </c>
      <c r="CG16" s="134">
        <f>IF(P16=0,"",IF(CF16=0,"",(CF16/P16)))</f>
        <v>0.33333333333333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4</v>
      </c>
      <c r="B17" s="203" t="s">
        <v>97</v>
      </c>
      <c r="C17" s="203"/>
      <c r="D17" s="203" t="s">
        <v>93</v>
      </c>
      <c r="E17" s="203" t="s">
        <v>98</v>
      </c>
      <c r="F17" s="203" t="s">
        <v>64</v>
      </c>
      <c r="G17" s="203" t="s">
        <v>99</v>
      </c>
      <c r="H17" s="90" t="s">
        <v>100</v>
      </c>
      <c r="I17" s="205" t="s">
        <v>83</v>
      </c>
      <c r="J17" s="188">
        <v>320000</v>
      </c>
      <c r="K17" s="81">
        <v>31</v>
      </c>
      <c r="L17" s="81">
        <v>0</v>
      </c>
      <c r="M17" s="81">
        <v>127</v>
      </c>
      <c r="N17" s="91">
        <v>12</v>
      </c>
      <c r="O17" s="92">
        <v>0</v>
      </c>
      <c r="P17" s="93">
        <f>N17+O17</f>
        <v>12</v>
      </c>
      <c r="Q17" s="82">
        <f>IFERROR(P17/M17,"-")</f>
        <v>0.094488188976378</v>
      </c>
      <c r="R17" s="81">
        <v>1</v>
      </c>
      <c r="S17" s="81">
        <v>5</v>
      </c>
      <c r="T17" s="82">
        <f>IFERROR(S17/(O17+P17),"-")</f>
        <v>0.41666666666667</v>
      </c>
      <c r="U17" s="182">
        <f>IFERROR(J17/SUM(P17:P18),"-")</f>
        <v>11034.482758621</v>
      </c>
      <c r="V17" s="84">
        <v>2</v>
      </c>
      <c r="W17" s="82">
        <f>IF(P17=0,"-",V17/P17)</f>
        <v>0.16666666666667</v>
      </c>
      <c r="X17" s="186">
        <v>1209000</v>
      </c>
      <c r="Y17" s="187">
        <f>IFERROR(X17/P17,"-")</f>
        <v>100750</v>
      </c>
      <c r="Z17" s="187">
        <f>IFERROR(X17/V17,"-")</f>
        <v>604500</v>
      </c>
      <c r="AA17" s="188">
        <f>SUM(X17:X18)-SUM(J17:J18)</f>
        <v>960000</v>
      </c>
      <c r="AB17" s="85">
        <f>SUM(X17:X18)/SUM(J17:J18)</f>
        <v>4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1</v>
      </c>
      <c r="AN17" s="101">
        <f>IF(P17=0,"",IF(AM17=0,"",(AM17/P17)))</f>
        <v>0.083333333333333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0.083333333333333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6</v>
      </c>
      <c r="BO17" s="120">
        <f>IF(P17=0,"",IF(BN17=0,"",(BN17/P17)))</f>
        <v>0.5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4</v>
      </c>
      <c r="BX17" s="127">
        <f>IF(P17=0,"",IF(BW17=0,"",(BW17/P17)))</f>
        <v>0.33333333333333</v>
      </c>
      <c r="BY17" s="128">
        <v>2</v>
      </c>
      <c r="BZ17" s="129">
        <f>IFERROR(BY17/BW17,"-")</f>
        <v>0.5</v>
      </c>
      <c r="CA17" s="130">
        <v>1259000</v>
      </c>
      <c r="CB17" s="131">
        <f>IFERROR(CA17/BW17,"-")</f>
        <v>314750</v>
      </c>
      <c r="CC17" s="132"/>
      <c r="CD17" s="132"/>
      <c r="CE17" s="132">
        <v>2</v>
      </c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2</v>
      </c>
      <c r="CP17" s="141">
        <v>1209000</v>
      </c>
      <c r="CQ17" s="141">
        <v>1170000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80"/>
      <c r="B18" s="203" t="s">
        <v>101</v>
      </c>
      <c r="C18" s="203"/>
      <c r="D18" s="203" t="s">
        <v>93</v>
      </c>
      <c r="E18" s="203" t="s">
        <v>98</v>
      </c>
      <c r="F18" s="203" t="s">
        <v>77</v>
      </c>
      <c r="G18" s="203"/>
      <c r="H18" s="90"/>
      <c r="I18" s="90"/>
      <c r="J18" s="188"/>
      <c r="K18" s="81">
        <v>108</v>
      </c>
      <c r="L18" s="81">
        <v>62</v>
      </c>
      <c r="M18" s="81">
        <v>14</v>
      </c>
      <c r="N18" s="91">
        <v>17</v>
      </c>
      <c r="O18" s="92">
        <v>0</v>
      </c>
      <c r="P18" s="93">
        <f>N18+O18</f>
        <v>17</v>
      </c>
      <c r="Q18" s="82">
        <f>IFERROR(P18/M18,"-")</f>
        <v>1.2142857142857</v>
      </c>
      <c r="R18" s="81">
        <v>1</v>
      </c>
      <c r="S18" s="81">
        <v>4</v>
      </c>
      <c r="T18" s="82">
        <f>IFERROR(S18/(O18+P18),"-")</f>
        <v>0.23529411764706</v>
      </c>
      <c r="U18" s="182"/>
      <c r="V18" s="84">
        <v>4</v>
      </c>
      <c r="W18" s="82">
        <f>IF(P18=0,"-",V18/P18)</f>
        <v>0.23529411764706</v>
      </c>
      <c r="X18" s="186">
        <v>71000</v>
      </c>
      <c r="Y18" s="187">
        <f>IFERROR(X18/P18,"-")</f>
        <v>4176.4705882353</v>
      </c>
      <c r="Z18" s="187">
        <f>IFERROR(X18/V18,"-")</f>
        <v>17750</v>
      </c>
      <c r="AA18" s="188"/>
      <c r="AB18" s="85"/>
      <c r="AC18" s="79"/>
      <c r="AD18" s="94">
        <v>1</v>
      </c>
      <c r="AE18" s="95">
        <f>IF(P18=0,"",IF(AD18=0,"",(AD18/P18)))</f>
        <v>0.058823529411765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>
        <v>1</v>
      </c>
      <c r="AN18" s="101">
        <f>IF(P18=0,"",IF(AM18=0,"",(AM18/P18)))</f>
        <v>0.058823529411765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>
        <v>1</v>
      </c>
      <c r="AW18" s="107">
        <f>IF(P18=0,"",IF(AV18=0,"",(AV18/P18)))</f>
        <v>0.058823529411765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1</v>
      </c>
      <c r="BF18" s="113">
        <f>IF(P18=0,"",IF(BE18=0,"",(BE18/P18)))</f>
        <v>0.058823529411765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5</v>
      </c>
      <c r="BO18" s="120">
        <f>IF(P18=0,"",IF(BN18=0,"",(BN18/P18)))</f>
        <v>0.29411764705882</v>
      </c>
      <c r="BP18" s="121">
        <v>1</v>
      </c>
      <c r="BQ18" s="122">
        <f>IFERROR(BP18/BN18,"-")</f>
        <v>0.2</v>
      </c>
      <c r="BR18" s="123">
        <v>3000</v>
      </c>
      <c r="BS18" s="124">
        <f>IFERROR(BR18/BN18,"-")</f>
        <v>600</v>
      </c>
      <c r="BT18" s="125">
        <v>1</v>
      </c>
      <c r="BU18" s="125"/>
      <c r="BV18" s="125"/>
      <c r="BW18" s="126">
        <v>6</v>
      </c>
      <c r="BX18" s="127">
        <f>IF(P18=0,"",IF(BW18=0,"",(BW18/P18)))</f>
        <v>0.35294117647059</v>
      </c>
      <c r="BY18" s="128">
        <v>3</v>
      </c>
      <c r="BZ18" s="129">
        <f>IFERROR(BY18/BW18,"-")</f>
        <v>0.5</v>
      </c>
      <c r="CA18" s="130">
        <v>68000</v>
      </c>
      <c r="CB18" s="131">
        <f>IFERROR(CA18/BW18,"-")</f>
        <v>11333.333333333</v>
      </c>
      <c r="CC18" s="132">
        <v>1</v>
      </c>
      <c r="CD18" s="132"/>
      <c r="CE18" s="132">
        <v>2</v>
      </c>
      <c r="CF18" s="133">
        <v>2</v>
      </c>
      <c r="CG18" s="134">
        <f>IF(P18=0,"",IF(CF18=0,"",(CF18/P18)))</f>
        <v>0.11764705882353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4</v>
      </c>
      <c r="CP18" s="141">
        <v>71000</v>
      </c>
      <c r="CQ18" s="141">
        <v>33000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5.1575</v>
      </c>
      <c r="B19" s="203" t="s">
        <v>102</v>
      </c>
      <c r="C19" s="203"/>
      <c r="D19" s="203" t="s">
        <v>103</v>
      </c>
      <c r="E19" s="203" t="s">
        <v>104</v>
      </c>
      <c r="F19" s="203" t="s">
        <v>64</v>
      </c>
      <c r="G19" s="203" t="s">
        <v>105</v>
      </c>
      <c r="H19" s="90" t="s">
        <v>66</v>
      </c>
      <c r="I19" s="205" t="s">
        <v>95</v>
      </c>
      <c r="J19" s="188">
        <v>400000</v>
      </c>
      <c r="K19" s="81">
        <v>35</v>
      </c>
      <c r="L19" s="81">
        <v>0</v>
      </c>
      <c r="M19" s="81">
        <v>103</v>
      </c>
      <c r="N19" s="91">
        <v>11</v>
      </c>
      <c r="O19" s="92">
        <v>1</v>
      </c>
      <c r="P19" s="93">
        <f>N19+O19</f>
        <v>12</v>
      </c>
      <c r="Q19" s="82">
        <f>IFERROR(P19/M19,"-")</f>
        <v>0.11650485436893</v>
      </c>
      <c r="R19" s="81">
        <v>0</v>
      </c>
      <c r="S19" s="81">
        <v>5</v>
      </c>
      <c r="T19" s="82">
        <f>IFERROR(S19/(O19+P19),"-")</f>
        <v>0.38461538461538</v>
      </c>
      <c r="U19" s="182">
        <f>IFERROR(J19/SUM(P19:P20),"-")</f>
        <v>12903.225806452</v>
      </c>
      <c r="V19" s="84">
        <v>1</v>
      </c>
      <c r="W19" s="82">
        <f>IF(P19=0,"-",V19/P19)</f>
        <v>0.083333333333333</v>
      </c>
      <c r="X19" s="186">
        <v>9000</v>
      </c>
      <c r="Y19" s="187">
        <f>IFERROR(X19/P19,"-")</f>
        <v>750</v>
      </c>
      <c r="Z19" s="187">
        <f>IFERROR(X19/V19,"-")</f>
        <v>9000</v>
      </c>
      <c r="AA19" s="188">
        <f>SUM(X19:X20)-SUM(J19:J20)</f>
        <v>1663000</v>
      </c>
      <c r="AB19" s="85">
        <f>SUM(X19:X20)/SUM(J19:J20)</f>
        <v>5.1575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>
        <v>1</v>
      </c>
      <c r="AN19" s="101">
        <f>IF(P19=0,"",IF(AM19=0,"",(AM19/P19)))</f>
        <v>0.083333333333333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4</v>
      </c>
      <c r="BF19" s="113">
        <f>IF(P19=0,"",IF(BE19=0,"",(BE19/P19)))</f>
        <v>0.33333333333333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6</v>
      </c>
      <c r="BO19" s="120">
        <f>IF(P19=0,"",IF(BN19=0,"",(BN19/P19)))</f>
        <v>0.5</v>
      </c>
      <c r="BP19" s="121">
        <v>1</v>
      </c>
      <c r="BQ19" s="122">
        <f>IFERROR(BP19/BN19,"-")</f>
        <v>0.16666666666667</v>
      </c>
      <c r="BR19" s="123">
        <v>9000</v>
      </c>
      <c r="BS19" s="124">
        <f>IFERROR(BR19/BN19,"-")</f>
        <v>1500</v>
      </c>
      <c r="BT19" s="125"/>
      <c r="BU19" s="125">
        <v>1</v>
      </c>
      <c r="BV19" s="125"/>
      <c r="BW19" s="126">
        <v>1</v>
      </c>
      <c r="BX19" s="127">
        <f>IF(P19=0,"",IF(BW19=0,"",(BW19/P19)))</f>
        <v>0.083333333333333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9000</v>
      </c>
      <c r="CQ19" s="141">
        <v>9000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106</v>
      </c>
      <c r="C20" s="203"/>
      <c r="D20" s="203" t="s">
        <v>103</v>
      </c>
      <c r="E20" s="203" t="s">
        <v>104</v>
      </c>
      <c r="F20" s="203" t="s">
        <v>77</v>
      </c>
      <c r="G20" s="203"/>
      <c r="H20" s="90"/>
      <c r="I20" s="90"/>
      <c r="J20" s="188"/>
      <c r="K20" s="81">
        <v>98</v>
      </c>
      <c r="L20" s="81">
        <v>67</v>
      </c>
      <c r="M20" s="81">
        <v>13</v>
      </c>
      <c r="N20" s="91">
        <v>19</v>
      </c>
      <c r="O20" s="92">
        <v>0</v>
      </c>
      <c r="P20" s="93">
        <f>N20+O20</f>
        <v>19</v>
      </c>
      <c r="Q20" s="82">
        <f>IFERROR(P20/M20,"-")</f>
        <v>1.4615384615385</v>
      </c>
      <c r="R20" s="81">
        <v>4</v>
      </c>
      <c r="S20" s="81">
        <v>5</v>
      </c>
      <c r="T20" s="82">
        <f>IFERROR(S20/(O20+P20),"-")</f>
        <v>0.26315789473684</v>
      </c>
      <c r="U20" s="182"/>
      <c r="V20" s="84">
        <v>5</v>
      </c>
      <c r="W20" s="82">
        <f>IF(P20=0,"-",V20/P20)</f>
        <v>0.26315789473684</v>
      </c>
      <c r="X20" s="186">
        <v>2054000</v>
      </c>
      <c r="Y20" s="187">
        <f>IFERROR(X20/P20,"-")</f>
        <v>108105.26315789</v>
      </c>
      <c r="Z20" s="187">
        <f>IFERROR(X20/V20,"-")</f>
        <v>410800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1</v>
      </c>
      <c r="AW20" s="107">
        <f>IF(P20=0,"",IF(AV20=0,"",(AV20/P20)))</f>
        <v>0.052631578947368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5</v>
      </c>
      <c r="BF20" s="113">
        <f>IF(P20=0,"",IF(BE20=0,"",(BE20/P20)))</f>
        <v>0.26315789473684</v>
      </c>
      <c r="BG20" s="112">
        <v>2</v>
      </c>
      <c r="BH20" s="114">
        <f>IFERROR(BG20/BE20,"-")</f>
        <v>0.4</v>
      </c>
      <c r="BI20" s="115">
        <v>15000</v>
      </c>
      <c r="BJ20" s="116">
        <f>IFERROR(BI20/BE20,"-")</f>
        <v>3000</v>
      </c>
      <c r="BK20" s="117"/>
      <c r="BL20" s="117">
        <v>1</v>
      </c>
      <c r="BM20" s="117">
        <v>1</v>
      </c>
      <c r="BN20" s="119">
        <v>5</v>
      </c>
      <c r="BO20" s="120">
        <f>IF(P20=0,"",IF(BN20=0,"",(BN20/P20)))</f>
        <v>0.26315789473684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7</v>
      </c>
      <c r="BX20" s="127">
        <f>IF(P20=0,"",IF(BW20=0,"",(BW20/P20)))</f>
        <v>0.36842105263158</v>
      </c>
      <c r="BY20" s="128">
        <v>3</v>
      </c>
      <c r="BZ20" s="129">
        <f>IFERROR(BY20/BW20,"-")</f>
        <v>0.42857142857143</v>
      </c>
      <c r="CA20" s="130">
        <v>2089000</v>
      </c>
      <c r="CB20" s="131">
        <f>IFERROR(CA20/BW20,"-")</f>
        <v>298428.57142857</v>
      </c>
      <c r="CC20" s="132"/>
      <c r="CD20" s="132"/>
      <c r="CE20" s="132">
        <v>3</v>
      </c>
      <c r="CF20" s="133">
        <v>1</v>
      </c>
      <c r="CG20" s="134">
        <f>IF(P20=0,"",IF(CF20=0,"",(CF20/P20)))</f>
        <v>0.052631578947368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5</v>
      </c>
      <c r="CP20" s="141">
        <v>2054000</v>
      </c>
      <c r="CQ20" s="141">
        <v>1116000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3.7723076923077</v>
      </c>
      <c r="B21" s="203" t="s">
        <v>107</v>
      </c>
      <c r="C21" s="203"/>
      <c r="D21" s="203" t="s">
        <v>108</v>
      </c>
      <c r="E21" s="203" t="s">
        <v>109</v>
      </c>
      <c r="F21" s="203" t="s">
        <v>64</v>
      </c>
      <c r="G21" s="203" t="s">
        <v>105</v>
      </c>
      <c r="H21" s="90" t="s">
        <v>110</v>
      </c>
      <c r="I21" s="90" t="s">
        <v>111</v>
      </c>
      <c r="J21" s="188">
        <v>325000</v>
      </c>
      <c r="K21" s="81">
        <v>5</v>
      </c>
      <c r="L21" s="81">
        <v>0</v>
      </c>
      <c r="M21" s="81">
        <v>44</v>
      </c>
      <c r="N21" s="91">
        <v>1</v>
      </c>
      <c r="O21" s="92">
        <v>0</v>
      </c>
      <c r="P21" s="93">
        <f>N21+O21</f>
        <v>1</v>
      </c>
      <c r="Q21" s="82">
        <f>IFERROR(P21/M21,"-")</f>
        <v>0.022727272727273</v>
      </c>
      <c r="R21" s="81">
        <v>0</v>
      </c>
      <c r="S21" s="81">
        <v>1</v>
      </c>
      <c r="T21" s="82">
        <f>IFERROR(S21/(O21+P21),"-")</f>
        <v>1</v>
      </c>
      <c r="U21" s="182">
        <f>IFERROR(J21/SUM(P21:P24),"-")</f>
        <v>9558.8235294118</v>
      </c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>
        <f>SUM(X21:X24)-SUM(J21:J24)</f>
        <v>901000</v>
      </c>
      <c r="AB21" s="85">
        <f>SUM(X21:X24)/SUM(J21:J24)</f>
        <v>3.7723076923077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>
        <v>1</v>
      </c>
      <c r="BX21" s="127">
        <f>IF(P21=0,"",IF(BW21=0,"",(BW21/P21)))</f>
        <v>1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112</v>
      </c>
      <c r="C22" s="203"/>
      <c r="D22" s="203" t="s">
        <v>108</v>
      </c>
      <c r="E22" s="203" t="s">
        <v>113</v>
      </c>
      <c r="F22" s="203" t="s">
        <v>64</v>
      </c>
      <c r="G22" s="203" t="s">
        <v>105</v>
      </c>
      <c r="H22" s="90" t="s">
        <v>114</v>
      </c>
      <c r="I22" s="90"/>
      <c r="J22" s="188"/>
      <c r="K22" s="81">
        <v>23</v>
      </c>
      <c r="L22" s="81">
        <v>0</v>
      </c>
      <c r="M22" s="81">
        <v>100</v>
      </c>
      <c r="N22" s="91">
        <v>7</v>
      </c>
      <c r="O22" s="92">
        <v>1</v>
      </c>
      <c r="P22" s="93">
        <f>N22+O22</f>
        <v>8</v>
      </c>
      <c r="Q22" s="82">
        <f>IFERROR(P22/M22,"-")</f>
        <v>0.08</v>
      </c>
      <c r="R22" s="81">
        <v>1</v>
      </c>
      <c r="S22" s="81">
        <v>4</v>
      </c>
      <c r="T22" s="82">
        <f>IFERROR(S22/(O22+P22),"-")</f>
        <v>0.44444444444444</v>
      </c>
      <c r="U22" s="182"/>
      <c r="V22" s="84">
        <v>1</v>
      </c>
      <c r="W22" s="82">
        <f>IF(P22=0,"-",V22/P22)</f>
        <v>0.125</v>
      </c>
      <c r="X22" s="186">
        <v>601000</v>
      </c>
      <c r="Y22" s="187">
        <f>IFERROR(X22/P22,"-")</f>
        <v>75125</v>
      </c>
      <c r="Z22" s="187">
        <f>IFERROR(X22/V22,"-")</f>
        <v>601000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>
        <v>2</v>
      </c>
      <c r="AW22" s="107">
        <f>IF(P22=0,"",IF(AV22=0,"",(AV22/P22)))</f>
        <v>0.25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2</v>
      </c>
      <c r="BF22" s="113">
        <f>IF(P22=0,"",IF(BE22=0,"",(BE22/P22)))</f>
        <v>0.25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1</v>
      </c>
      <c r="BO22" s="120">
        <f>IF(P22=0,"",IF(BN22=0,"",(BN22/P22)))</f>
        <v>0.125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3</v>
      </c>
      <c r="BX22" s="127">
        <f>IF(P22=0,"",IF(BW22=0,"",(BW22/P22)))</f>
        <v>0.375</v>
      </c>
      <c r="BY22" s="128">
        <v>1</v>
      </c>
      <c r="BZ22" s="129">
        <f>IFERROR(BY22/BW22,"-")</f>
        <v>0.33333333333333</v>
      </c>
      <c r="CA22" s="130">
        <v>601000</v>
      </c>
      <c r="CB22" s="131">
        <f>IFERROR(CA22/BW22,"-")</f>
        <v>200333.33333333</v>
      </c>
      <c r="CC22" s="132"/>
      <c r="CD22" s="132"/>
      <c r="CE22" s="132">
        <v>1</v>
      </c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601000</v>
      </c>
      <c r="CQ22" s="141">
        <v>601000</v>
      </c>
      <c r="CR22" s="141"/>
      <c r="CS22" s="142" t="str">
        <f>IF(AND(CQ22=0,CR22=0),"",IF(AND(CQ22&lt;=100000,CR22&lt;=100000),"",IF(CQ22/CP22&gt;0.7,"男高",IF(CR22/CP22&gt;0.7,"女高",""))))</f>
        <v>男高</v>
      </c>
    </row>
    <row r="23" spans="1:98">
      <c r="A23" s="80"/>
      <c r="B23" s="203" t="s">
        <v>115</v>
      </c>
      <c r="C23" s="203"/>
      <c r="D23" s="203" t="s">
        <v>108</v>
      </c>
      <c r="E23" s="203" t="s">
        <v>116</v>
      </c>
      <c r="F23" s="203" t="s">
        <v>64</v>
      </c>
      <c r="G23" s="203" t="s">
        <v>105</v>
      </c>
      <c r="H23" s="90" t="s">
        <v>117</v>
      </c>
      <c r="I23" s="90"/>
      <c r="J23" s="188"/>
      <c r="K23" s="81">
        <v>18</v>
      </c>
      <c r="L23" s="81">
        <v>0</v>
      </c>
      <c r="M23" s="81">
        <v>52</v>
      </c>
      <c r="N23" s="91">
        <v>3</v>
      </c>
      <c r="O23" s="92">
        <v>0</v>
      </c>
      <c r="P23" s="93">
        <f>N23+O23</f>
        <v>3</v>
      </c>
      <c r="Q23" s="82">
        <f>IFERROR(P23/M23,"-")</f>
        <v>0.057692307692308</v>
      </c>
      <c r="R23" s="81">
        <v>1</v>
      </c>
      <c r="S23" s="81">
        <v>1</v>
      </c>
      <c r="T23" s="82">
        <f>IFERROR(S23/(O23+P23),"-")</f>
        <v>0.33333333333333</v>
      </c>
      <c r="U23" s="182"/>
      <c r="V23" s="84">
        <v>2</v>
      </c>
      <c r="W23" s="82">
        <f>IF(P23=0,"-",V23/P23)</f>
        <v>0.66666666666667</v>
      </c>
      <c r="X23" s="186">
        <v>51000</v>
      </c>
      <c r="Y23" s="187">
        <f>IFERROR(X23/P23,"-")</f>
        <v>17000</v>
      </c>
      <c r="Z23" s="187">
        <f>IFERROR(X23/V23,"-")</f>
        <v>25500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2</v>
      </c>
      <c r="BO23" s="120">
        <f>IF(P23=0,"",IF(BN23=0,"",(BN23/P23)))</f>
        <v>0.66666666666667</v>
      </c>
      <c r="BP23" s="121">
        <v>1</v>
      </c>
      <c r="BQ23" s="122">
        <f>IFERROR(BP23/BN23,"-")</f>
        <v>0.5</v>
      </c>
      <c r="BR23" s="123">
        <v>38000</v>
      </c>
      <c r="BS23" s="124">
        <f>IFERROR(BR23/BN23,"-")</f>
        <v>19000</v>
      </c>
      <c r="BT23" s="125"/>
      <c r="BU23" s="125"/>
      <c r="BV23" s="125">
        <v>1</v>
      </c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>
        <v>1</v>
      </c>
      <c r="CG23" s="134">
        <f>IF(P23=0,"",IF(CF23=0,"",(CF23/P23)))</f>
        <v>0.33333333333333</v>
      </c>
      <c r="CH23" s="135">
        <v>1</v>
      </c>
      <c r="CI23" s="136">
        <f>IFERROR(CH23/CF23,"-")</f>
        <v>1</v>
      </c>
      <c r="CJ23" s="137">
        <v>13000</v>
      </c>
      <c r="CK23" s="138">
        <f>IFERROR(CJ23/CF23,"-")</f>
        <v>13000</v>
      </c>
      <c r="CL23" s="139"/>
      <c r="CM23" s="139"/>
      <c r="CN23" s="139">
        <v>1</v>
      </c>
      <c r="CO23" s="140">
        <v>2</v>
      </c>
      <c r="CP23" s="141">
        <v>51000</v>
      </c>
      <c r="CQ23" s="141">
        <v>38000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118</v>
      </c>
      <c r="C24" s="203"/>
      <c r="D24" s="203" t="s">
        <v>76</v>
      </c>
      <c r="E24" s="203" t="s">
        <v>76</v>
      </c>
      <c r="F24" s="203" t="s">
        <v>77</v>
      </c>
      <c r="G24" s="203"/>
      <c r="H24" s="90"/>
      <c r="I24" s="90"/>
      <c r="J24" s="188"/>
      <c r="K24" s="81">
        <v>180</v>
      </c>
      <c r="L24" s="81">
        <v>96</v>
      </c>
      <c r="M24" s="81">
        <v>58</v>
      </c>
      <c r="N24" s="91">
        <v>22</v>
      </c>
      <c r="O24" s="92">
        <v>0</v>
      </c>
      <c r="P24" s="93">
        <f>N24+O24</f>
        <v>22</v>
      </c>
      <c r="Q24" s="82">
        <f>IFERROR(P24/M24,"-")</f>
        <v>0.37931034482759</v>
      </c>
      <c r="R24" s="81">
        <v>4</v>
      </c>
      <c r="S24" s="81">
        <v>4</v>
      </c>
      <c r="T24" s="82">
        <f>IFERROR(S24/(O24+P24),"-")</f>
        <v>0.18181818181818</v>
      </c>
      <c r="U24" s="182"/>
      <c r="V24" s="84">
        <v>6</v>
      </c>
      <c r="W24" s="82">
        <f>IF(P24=0,"-",V24/P24)</f>
        <v>0.27272727272727</v>
      </c>
      <c r="X24" s="186">
        <v>574000</v>
      </c>
      <c r="Y24" s="187">
        <f>IFERROR(X24/P24,"-")</f>
        <v>26090.909090909</v>
      </c>
      <c r="Z24" s="187">
        <f>IFERROR(X24/V24,"-")</f>
        <v>95666.666666667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>
        <v>1</v>
      </c>
      <c r="AW24" s="107">
        <f>IF(P24=0,"",IF(AV24=0,"",(AV24/P24)))</f>
        <v>0.045454545454545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4</v>
      </c>
      <c r="BF24" s="113">
        <f>IF(P24=0,"",IF(BE24=0,"",(BE24/P24)))</f>
        <v>0.18181818181818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8</v>
      </c>
      <c r="BO24" s="120">
        <f>IF(P24=0,"",IF(BN24=0,"",(BN24/P24)))</f>
        <v>0.36363636363636</v>
      </c>
      <c r="BP24" s="121">
        <v>2</v>
      </c>
      <c r="BQ24" s="122">
        <f>IFERROR(BP24/BN24,"-")</f>
        <v>0.25</v>
      </c>
      <c r="BR24" s="123">
        <v>18000</v>
      </c>
      <c r="BS24" s="124">
        <f>IFERROR(BR24/BN24,"-")</f>
        <v>2250</v>
      </c>
      <c r="BT24" s="125"/>
      <c r="BU24" s="125">
        <v>1</v>
      </c>
      <c r="BV24" s="125">
        <v>1</v>
      </c>
      <c r="BW24" s="126">
        <v>8</v>
      </c>
      <c r="BX24" s="127">
        <f>IF(P24=0,"",IF(BW24=0,"",(BW24/P24)))</f>
        <v>0.36363636363636</v>
      </c>
      <c r="BY24" s="128">
        <v>3</v>
      </c>
      <c r="BZ24" s="129">
        <f>IFERROR(BY24/BW24,"-")</f>
        <v>0.375</v>
      </c>
      <c r="CA24" s="130">
        <v>451000</v>
      </c>
      <c r="CB24" s="131">
        <f>IFERROR(CA24/BW24,"-")</f>
        <v>56375</v>
      </c>
      <c r="CC24" s="132">
        <v>1</v>
      </c>
      <c r="CD24" s="132"/>
      <c r="CE24" s="132">
        <v>2</v>
      </c>
      <c r="CF24" s="133">
        <v>1</v>
      </c>
      <c r="CG24" s="134">
        <f>IF(P24=0,"",IF(CF24=0,"",(CF24/P24)))</f>
        <v>0.045454545454545</v>
      </c>
      <c r="CH24" s="135">
        <v>1</v>
      </c>
      <c r="CI24" s="136">
        <f>IFERROR(CH24/CF24,"-")</f>
        <v>1</v>
      </c>
      <c r="CJ24" s="137">
        <v>105000</v>
      </c>
      <c r="CK24" s="138">
        <f>IFERROR(CJ24/CF24,"-")</f>
        <v>105000</v>
      </c>
      <c r="CL24" s="139"/>
      <c r="CM24" s="139"/>
      <c r="CN24" s="139">
        <v>1</v>
      </c>
      <c r="CO24" s="140">
        <v>6</v>
      </c>
      <c r="CP24" s="141">
        <v>574000</v>
      </c>
      <c r="CQ24" s="141">
        <v>363000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0.764</v>
      </c>
      <c r="B25" s="203" t="s">
        <v>119</v>
      </c>
      <c r="C25" s="203"/>
      <c r="D25" s="203" t="s">
        <v>120</v>
      </c>
      <c r="E25" s="203" t="s">
        <v>121</v>
      </c>
      <c r="F25" s="203" t="s">
        <v>64</v>
      </c>
      <c r="G25" s="203" t="s">
        <v>122</v>
      </c>
      <c r="H25" s="90" t="s">
        <v>123</v>
      </c>
      <c r="I25" s="90" t="s">
        <v>124</v>
      </c>
      <c r="J25" s="188">
        <v>250000</v>
      </c>
      <c r="K25" s="81">
        <v>18</v>
      </c>
      <c r="L25" s="81">
        <v>0</v>
      </c>
      <c r="M25" s="81">
        <v>96</v>
      </c>
      <c r="N25" s="91">
        <v>8</v>
      </c>
      <c r="O25" s="92">
        <v>0</v>
      </c>
      <c r="P25" s="93">
        <f>N25+O25</f>
        <v>8</v>
      </c>
      <c r="Q25" s="82">
        <f>IFERROR(P25/M25,"-")</f>
        <v>0.083333333333333</v>
      </c>
      <c r="R25" s="81">
        <v>0</v>
      </c>
      <c r="S25" s="81">
        <v>4</v>
      </c>
      <c r="T25" s="82">
        <f>IFERROR(S25/(O25+P25),"-")</f>
        <v>0.5</v>
      </c>
      <c r="U25" s="182">
        <f>IFERROR(J25/SUM(P25:P28),"-")</f>
        <v>7575.7575757576</v>
      </c>
      <c r="V25" s="84">
        <v>2</v>
      </c>
      <c r="W25" s="82">
        <f>IF(P25=0,"-",V25/P25)</f>
        <v>0.25</v>
      </c>
      <c r="X25" s="186">
        <v>13000</v>
      </c>
      <c r="Y25" s="187">
        <f>IFERROR(X25/P25,"-")</f>
        <v>1625</v>
      </c>
      <c r="Z25" s="187">
        <f>IFERROR(X25/V25,"-")</f>
        <v>6500</v>
      </c>
      <c r="AA25" s="188">
        <f>SUM(X25:X28)-SUM(J25:J28)</f>
        <v>-59000</v>
      </c>
      <c r="AB25" s="85">
        <f>SUM(X25:X28)/SUM(J25:J28)</f>
        <v>0.764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3</v>
      </c>
      <c r="BF25" s="113">
        <f>IF(P25=0,"",IF(BE25=0,"",(BE25/P25)))</f>
        <v>0.375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4</v>
      </c>
      <c r="BO25" s="120">
        <f>IF(P25=0,"",IF(BN25=0,"",(BN25/P25)))</f>
        <v>0.5</v>
      </c>
      <c r="BP25" s="121">
        <v>1</v>
      </c>
      <c r="BQ25" s="122">
        <f>IFERROR(BP25/BN25,"-")</f>
        <v>0.25</v>
      </c>
      <c r="BR25" s="123">
        <v>12000</v>
      </c>
      <c r="BS25" s="124">
        <f>IFERROR(BR25/BN25,"-")</f>
        <v>3000</v>
      </c>
      <c r="BT25" s="125"/>
      <c r="BU25" s="125"/>
      <c r="BV25" s="125">
        <v>1</v>
      </c>
      <c r="BW25" s="126">
        <v>1</v>
      </c>
      <c r="BX25" s="127">
        <f>IF(P25=0,"",IF(BW25=0,"",(BW25/P25)))</f>
        <v>0.125</v>
      </c>
      <c r="BY25" s="128">
        <v>1</v>
      </c>
      <c r="BZ25" s="129">
        <f>IFERROR(BY25/BW25,"-")</f>
        <v>1</v>
      </c>
      <c r="CA25" s="130">
        <v>1000</v>
      </c>
      <c r="CB25" s="131">
        <f>IFERROR(CA25/BW25,"-")</f>
        <v>1000</v>
      </c>
      <c r="CC25" s="132">
        <v>1</v>
      </c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2</v>
      </c>
      <c r="CP25" s="141">
        <v>13000</v>
      </c>
      <c r="CQ25" s="141">
        <v>12000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125</v>
      </c>
      <c r="C26" s="203"/>
      <c r="D26" s="203" t="s">
        <v>126</v>
      </c>
      <c r="E26" s="203" t="s">
        <v>127</v>
      </c>
      <c r="F26" s="203" t="s">
        <v>64</v>
      </c>
      <c r="G26" s="203"/>
      <c r="H26" s="90" t="s">
        <v>123</v>
      </c>
      <c r="I26" s="90"/>
      <c r="J26" s="188"/>
      <c r="K26" s="81">
        <v>3</v>
      </c>
      <c r="L26" s="81">
        <v>0</v>
      </c>
      <c r="M26" s="81">
        <v>63</v>
      </c>
      <c r="N26" s="91">
        <v>2</v>
      </c>
      <c r="O26" s="92">
        <v>0</v>
      </c>
      <c r="P26" s="93">
        <f>N26+O26</f>
        <v>2</v>
      </c>
      <c r="Q26" s="82">
        <f>IFERROR(P26/M26,"-")</f>
        <v>0.031746031746032</v>
      </c>
      <c r="R26" s="81">
        <v>0</v>
      </c>
      <c r="S26" s="81">
        <v>1</v>
      </c>
      <c r="T26" s="82">
        <f>IFERROR(S26/(O26+P26),"-")</f>
        <v>0.5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2</v>
      </c>
      <c r="BF26" s="113">
        <f>IF(P26=0,"",IF(BE26=0,"",(BE26/P26)))</f>
        <v>1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128</v>
      </c>
      <c r="C27" s="203"/>
      <c r="D27" s="203" t="s">
        <v>108</v>
      </c>
      <c r="E27" s="203" t="s">
        <v>129</v>
      </c>
      <c r="F27" s="203" t="s">
        <v>64</v>
      </c>
      <c r="G27" s="203"/>
      <c r="H27" s="90" t="s">
        <v>123</v>
      </c>
      <c r="I27" s="90"/>
      <c r="J27" s="188"/>
      <c r="K27" s="81">
        <v>5</v>
      </c>
      <c r="L27" s="81">
        <v>0</v>
      </c>
      <c r="M27" s="81">
        <v>23</v>
      </c>
      <c r="N27" s="91">
        <v>1</v>
      </c>
      <c r="O27" s="92">
        <v>0</v>
      </c>
      <c r="P27" s="93">
        <f>N27+O27</f>
        <v>1</v>
      </c>
      <c r="Q27" s="82">
        <f>IFERROR(P27/M27,"-")</f>
        <v>0.043478260869565</v>
      </c>
      <c r="R27" s="81">
        <v>0</v>
      </c>
      <c r="S27" s="81">
        <v>0</v>
      </c>
      <c r="T27" s="82">
        <f>IFERROR(S27/(O27+P27),"-")</f>
        <v>0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1</v>
      </c>
      <c r="BF27" s="113">
        <f>IF(P27=0,"",IF(BE27=0,"",(BE27/P27)))</f>
        <v>1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/>
      <c r="BO27" s="120">
        <f>IF(P27=0,"",IF(BN27=0,"",(BN27/P27)))</f>
        <v>0</v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130</v>
      </c>
      <c r="C28" s="203"/>
      <c r="D28" s="203" t="s">
        <v>76</v>
      </c>
      <c r="E28" s="203" t="s">
        <v>76</v>
      </c>
      <c r="F28" s="203" t="s">
        <v>77</v>
      </c>
      <c r="G28" s="203"/>
      <c r="H28" s="90"/>
      <c r="I28" s="90"/>
      <c r="J28" s="188"/>
      <c r="K28" s="81">
        <v>120</v>
      </c>
      <c r="L28" s="81">
        <v>76</v>
      </c>
      <c r="M28" s="81">
        <v>41</v>
      </c>
      <c r="N28" s="91">
        <v>21</v>
      </c>
      <c r="O28" s="92">
        <v>1</v>
      </c>
      <c r="P28" s="93">
        <f>N28+O28</f>
        <v>22</v>
      </c>
      <c r="Q28" s="82">
        <f>IFERROR(P28/M28,"-")</f>
        <v>0.53658536585366</v>
      </c>
      <c r="R28" s="81">
        <v>4</v>
      </c>
      <c r="S28" s="81">
        <v>4</v>
      </c>
      <c r="T28" s="82">
        <f>IFERROR(S28/(O28+P28),"-")</f>
        <v>0.17391304347826</v>
      </c>
      <c r="U28" s="182"/>
      <c r="V28" s="84">
        <v>6</v>
      </c>
      <c r="W28" s="82">
        <f>IF(P28=0,"-",V28/P28)</f>
        <v>0.27272727272727</v>
      </c>
      <c r="X28" s="186">
        <v>178000</v>
      </c>
      <c r="Y28" s="187">
        <f>IFERROR(X28/P28,"-")</f>
        <v>8090.9090909091</v>
      </c>
      <c r="Z28" s="187">
        <f>IFERROR(X28/V28,"-")</f>
        <v>29666.666666667</v>
      </c>
      <c r="AA28" s="188"/>
      <c r="AB28" s="85"/>
      <c r="AC28" s="79"/>
      <c r="AD28" s="94">
        <v>2</v>
      </c>
      <c r="AE28" s="95">
        <f>IF(P28=0,"",IF(AD28=0,"",(AD28/P28)))</f>
        <v>0.090909090909091</v>
      </c>
      <c r="AF28" s="94"/>
      <c r="AG28" s="96">
        <f>IFERROR(AF28/AD28,"-")</f>
        <v>0</v>
      </c>
      <c r="AH28" s="97"/>
      <c r="AI28" s="98">
        <f>IFERROR(AH28/AD28,"-")</f>
        <v>0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7</v>
      </c>
      <c r="BF28" s="113">
        <f>IF(P28=0,"",IF(BE28=0,"",(BE28/P28)))</f>
        <v>0.31818181818182</v>
      </c>
      <c r="BG28" s="112">
        <v>1</v>
      </c>
      <c r="BH28" s="114">
        <f>IFERROR(BG28/BE28,"-")</f>
        <v>0.14285714285714</v>
      </c>
      <c r="BI28" s="115">
        <v>3000</v>
      </c>
      <c r="BJ28" s="116">
        <f>IFERROR(BI28/BE28,"-")</f>
        <v>428.57142857143</v>
      </c>
      <c r="BK28" s="117">
        <v>1</v>
      </c>
      <c r="BL28" s="117"/>
      <c r="BM28" s="117"/>
      <c r="BN28" s="119">
        <v>8</v>
      </c>
      <c r="BO28" s="120">
        <f>IF(P28=0,"",IF(BN28=0,"",(BN28/P28)))</f>
        <v>0.36363636363636</v>
      </c>
      <c r="BP28" s="121">
        <v>2</v>
      </c>
      <c r="BQ28" s="122">
        <f>IFERROR(BP28/BN28,"-")</f>
        <v>0.25</v>
      </c>
      <c r="BR28" s="123">
        <v>166000</v>
      </c>
      <c r="BS28" s="124">
        <f>IFERROR(BR28/BN28,"-")</f>
        <v>20750</v>
      </c>
      <c r="BT28" s="125">
        <v>1</v>
      </c>
      <c r="BU28" s="125"/>
      <c r="BV28" s="125">
        <v>1</v>
      </c>
      <c r="BW28" s="126">
        <v>4</v>
      </c>
      <c r="BX28" s="127">
        <f>IF(P28=0,"",IF(BW28=0,"",(BW28/P28)))</f>
        <v>0.18181818181818</v>
      </c>
      <c r="BY28" s="128">
        <v>2</v>
      </c>
      <c r="BZ28" s="129">
        <f>IFERROR(BY28/BW28,"-")</f>
        <v>0.5</v>
      </c>
      <c r="CA28" s="130">
        <v>11000</v>
      </c>
      <c r="CB28" s="131">
        <f>IFERROR(CA28/BW28,"-")</f>
        <v>2750</v>
      </c>
      <c r="CC28" s="132">
        <v>1</v>
      </c>
      <c r="CD28" s="132">
        <v>1</v>
      </c>
      <c r="CE28" s="132"/>
      <c r="CF28" s="133">
        <v>1</v>
      </c>
      <c r="CG28" s="134">
        <f>IF(P28=0,"",IF(CF28=0,"",(CF28/P28)))</f>
        <v>0.045454545454545</v>
      </c>
      <c r="CH28" s="135">
        <v>1</v>
      </c>
      <c r="CI28" s="136">
        <f>IFERROR(CH28/CF28,"-")</f>
        <v>1</v>
      </c>
      <c r="CJ28" s="137">
        <v>8000</v>
      </c>
      <c r="CK28" s="138">
        <f>IFERROR(CJ28/CF28,"-")</f>
        <v>8000</v>
      </c>
      <c r="CL28" s="139"/>
      <c r="CM28" s="139">
        <v>1</v>
      </c>
      <c r="CN28" s="139"/>
      <c r="CO28" s="140">
        <v>6</v>
      </c>
      <c r="CP28" s="141">
        <v>178000</v>
      </c>
      <c r="CQ28" s="141">
        <v>8000</v>
      </c>
      <c r="CR28" s="141">
        <v>163000</v>
      </c>
      <c r="CS28" s="142" t="str">
        <f>IF(AND(CQ28=0,CR28=0),"",IF(AND(CQ28&lt;=100000,CR28&lt;=100000),"",IF(CQ28/CP28&gt;0.7,"男高",IF(CR28/CP28&gt;0.7,"女高",""))))</f>
        <v>女高</v>
      </c>
    </row>
    <row r="29" spans="1:98">
      <c r="A29" s="80">
        <f>AB29</f>
        <v>1.0833333333333</v>
      </c>
      <c r="B29" s="203" t="s">
        <v>131</v>
      </c>
      <c r="C29" s="203"/>
      <c r="D29" s="203" t="s">
        <v>132</v>
      </c>
      <c r="E29" s="203" t="s">
        <v>133</v>
      </c>
      <c r="F29" s="203" t="s">
        <v>64</v>
      </c>
      <c r="G29" s="203" t="s">
        <v>65</v>
      </c>
      <c r="H29" s="90" t="s">
        <v>89</v>
      </c>
      <c r="I29" s="205" t="s">
        <v>134</v>
      </c>
      <c r="J29" s="188">
        <v>120000</v>
      </c>
      <c r="K29" s="81">
        <v>6</v>
      </c>
      <c r="L29" s="81">
        <v>0</v>
      </c>
      <c r="M29" s="81">
        <v>21</v>
      </c>
      <c r="N29" s="91">
        <v>1</v>
      </c>
      <c r="O29" s="92">
        <v>0</v>
      </c>
      <c r="P29" s="93">
        <f>N29+O29</f>
        <v>1</v>
      </c>
      <c r="Q29" s="82">
        <f>IFERROR(P29/M29,"-")</f>
        <v>0.047619047619048</v>
      </c>
      <c r="R29" s="81">
        <v>1</v>
      </c>
      <c r="S29" s="81">
        <v>0</v>
      </c>
      <c r="T29" s="82">
        <f>IFERROR(S29/(O29+P29),"-")</f>
        <v>0</v>
      </c>
      <c r="U29" s="182">
        <f>IFERROR(J29/SUM(P29:P30),"-")</f>
        <v>60000</v>
      </c>
      <c r="V29" s="84">
        <v>1</v>
      </c>
      <c r="W29" s="82">
        <f>IF(P29=0,"-",V29/P29)</f>
        <v>1</v>
      </c>
      <c r="X29" s="186">
        <v>130000</v>
      </c>
      <c r="Y29" s="187">
        <f>IFERROR(X29/P29,"-")</f>
        <v>130000</v>
      </c>
      <c r="Z29" s="187">
        <f>IFERROR(X29/V29,"-")</f>
        <v>130000</v>
      </c>
      <c r="AA29" s="188">
        <f>SUM(X29:X30)-SUM(J29:J30)</f>
        <v>10000</v>
      </c>
      <c r="AB29" s="85">
        <f>SUM(X29:X30)/SUM(J29:J30)</f>
        <v>1.0833333333333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>
        <f>IF(P29=0,"",IF(BN29=0,"",(BN29/P29)))</f>
        <v>0</v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>
        <v>1</v>
      </c>
      <c r="BX29" s="127">
        <f>IF(P29=0,"",IF(BW29=0,"",(BW29/P29)))</f>
        <v>1</v>
      </c>
      <c r="BY29" s="128">
        <v>1</v>
      </c>
      <c r="BZ29" s="129">
        <f>IFERROR(BY29/BW29,"-")</f>
        <v>1</v>
      </c>
      <c r="CA29" s="130">
        <v>130000</v>
      </c>
      <c r="CB29" s="131">
        <f>IFERROR(CA29/BW29,"-")</f>
        <v>130000</v>
      </c>
      <c r="CC29" s="132"/>
      <c r="CD29" s="132"/>
      <c r="CE29" s="132">
        <v>1</v>
      </c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1</v>
      </c>
      <c r="CP29" s="141">
        <v>130000</v>
      </c>
      <c r="CQ29" s="141">
        <v>130000</v>
      </c>
      <c r="CR29" s="141"/>
      <c r="CS29" s="142" t="str">
        <f>IF(AND(CQ29=0,CR29=0),"",IF(AND(CQ29&lt;=100000,CR29&lt;=100000),"",IF(CQ29/CP29&gt;0.7,"男高",IF(CR29/CP29&gt;0.7,"女高",""))))</f>
        <v>男高</v>
      </c>
    </row>
    <row r="30" spans="1:98">
      <c r="A30" s="80"/>
      <c r="B30" s="203" t="s">
        <v>135</v>
      </c>
      <c r="C30" s="203"/>
      <c r="D30" s="203" t="s">
        <v>132</v>
      </c>
      <c r="E30" s="203" t="s">
        <v>133</v>
      </c>
      <c r="F30" s="203" t="s">
        <v>77</v>
      </c>
      <c r="G30" s="203"/>
      <c r="H30" s="90"/>
      <c r="I30" s="90"/>
      <c r="J30" s="188"/>
      <c r="K30" s="81">
        <v>12</v>
      </c>
      <c r="L30" s="81">
        <v>12</v>
      </c>
      <c r="M30" s="81">
        <v>1</v>
      </c>
      <c r="N30" s="91">
        <v>1</v>
      </c>
      <c r="O30" s="92">
        <v>0</v>
      </c>
      <c r="P30" s="93">
        <f>N30+O30</f>
        <v>1</v>
      </c>
      <c r="Q30" s="82">
        <f>IFERROR(P30/M30,"-")</f>
        <v>1</v>
      </c>
      <c r="R30" s="81">
        <v>0</v>
      </c>
      <c r="S30" s="81">
        <v>0</v>
      </c>
      <c r="T30" s="82">
        <f>IFERROR(S30/(O30+P30),"-")</f>
        <v>0</v>
      </c>
      <c r="U30" s="182"/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1</v>
      </c>
      <c r="BO30" s="120">
        <f>IF(P30=0,"",IF(BN30=0,"",(BN30/P30)))</f>
        <v>1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2.14</v>
      </c>
      <c r="B31" s="203" t="s">
        <v>136</v>
      </c>
      <c r="C31" s="203"/>
      <c r="D31" s="203" t="s">
        <v>137</v>
      </c>
      <c r="E31" s="203" t="s">
        <v>138</v>
      </c>
      <c r="F31" s="203" t="s">
        <v>64</v>
      </c>
      <c r="G31" s="203" t="s">
        <v>70</v>
      </c>
      <c r="H31" s="90" t="s">
        <v>89</v>
      </c>
      <c r="I31" s="205" t="s">
        <v>134</v>
      </c>
      <c r="J31" s="188">
        <v>150000</v>
      </c>
      <c r="K31" s="81">
        <v>15</v>
      </c>
      <c r="L31" s="81">
        <v>0</v>
      </c>
      <c r="M31" s="81">
        <v>44</v>
      </c>
      <c r="N31" s="91">
        <v>7</v>
      </c>
      <c r="O31" s="92">
        <v>0</v>
      </c>
      <c r="P31" s="93">
        <f>N31+O31</f>
        <v>7</v>
      </c>
      <c r="Q31" s="82">
        <f>IFERROR(P31/M31,"-")</f>
        <v>0.15909090909091</v>
      </c>
      <c r="R31" s="81">
        <v>1</v>
      </c>
      <c r="S31" s="81">
        <v>2</v>
      </c>
      <c r="T31" s="82">
        <f>IFERROR(S31/(O31+P31),"-")</f>
        <v>0.28571428571429</v>
      </c>
      <c r="U31" s="182">
        <f>IFERROR(J31/SUM(P31:P32),"-")</f>
        <v>7142.8571428571</v>
      </c>
      <c r="V31" s="84">
        <v>2</v>
      </c>
      <c r="W31" s="82">
        <f>IF(P31=0,"-",V31/P31)</f>
        <v>0.28571428571429</v>
      </c>
      <c r="X31" s="186">
        <v>202000</v>
      </c>
      <c r="Y31" s="187">
        <f>IFERROR(X31/P31,"-")</f>
        <v>28857.142857143</v>
      </c>
      <c r="Z31" s="187">
        <f>IFERROR(X31/V31,"-")</f>
        <v>101000</v>
      </c>
      <c r="AA31" s="188">
        <f>SUM(X31:X32)-SUM(J31:J32)</f>
        <v>171000</v>
      </c>
      <c r="AB31" s="85">
        <f>SUM(X31:X32)/SUM(J31:J32)</f>
        <v>2.14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0.14285714285714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5</v>
      </c>
      <c r="BO31" s="120">
        <f>IF(P31=0,"",IF(BN31=0,"",(BN31/P31)))</f>
        <v>0.71428571428571</v>
      </c>
      <c r="BP31" s="121">
        <v>2</v>
      </c>
      <c r="BQ31" s="122">
        <f>IFERROR(BP31/BN31,"-")</f>
        <v>0.4</v>
      </c>
      <c r="BR31" s="123">
        <v>202000</v>
      </c>
      <c r="BS31" s="124">
        <f>IFERROR(BR31/BN31,"-")</f>
        <v>40400</v>
      </c>
      <c r="BT31" s="125"/>
      <c r="BU31" s="125"/>
      <c r="BV31" s="125">
        <v>2</v>
      </c>
      <c r="BW31" s="126">
        <v>1</v>
      </c>
      <c r="BX31" s="127">
        <f>IF(P31=0,"",IF(BW31=0,"",(BW31/P31)))</f>
        <v>0.14285714285714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2</v>
      </c>
      <c r="CP31" s="141">
        <v>202000</v>
      </c>
      <c r="CQ31" s="141">
        <v>165000</v>
      </c>
      <c r="CR31" s="141"/>
      <c r="CS31" s="142" t="str">
        <f>IF(AND(CQ31=0,CR31=0),"",IF(AND(CQ31&lt;=100000,CR31&lt;=100000),"",IF(CQ31/CP31&gt;0.7,"男高",IF(CR31/CP31&gt;0.7,"女高",""))))</f>
        <v>男高</v>
      </c>
    </row>
    <row r="32" spans="1:98">
      <c r="A32" s="80"/>
      <c r="B32" s="203" t="s">
        <v>139</v>
      </c>
      <c r="C32" s="203"/>
      <c r="D32" s="203" t="s">
        <v>137</v>
      </c>
      <c r="E32" s="203" t="s">
        <v>138</v>
      </c>
      <c r="F32" s="203" t="s">
        <v>77</v>
      </c>
      <c r="G32" s="203"/>
      <c r="H32" s="90"/>
      <c r="I32" s="90"/>
      <c r="J32" s="188"/>
      <c r="K32" s="81">
        <v>53</v>
      </c>
      <c r="L32" s="81">
        <v>36</v>
      </c>
      <c r="M32" s="81">
        <v>13</v>
      </c>
      <c r="N32" s="91">
        <v>14</v>
      </c>
      <c r="O32" s="92">
        <v>0</v>
      </c>
      <c r="P32" s="93">
        <f>N32+O32</f>
        <v>14</v>
      </c>
      <c r="Q32" s="82">
        <f>IFERROR(P32/M32,"-")</f>
        <v>1.0769230769231</v>
      </c>
      <c r="R32" s="81">
        <v>4</v>
      </c>
      <c r="S32" s="81">
        <v>3</v>
      </c>
      <c r="T32" s="82">
        <f>IFERROR(S32/(O32+P32),"-")</f>
        <v>0.21428571428571</v>
      </c>
      <c r="U32" s="182"/>
      <c r="V32" s="84">
        <v>3</v>
      </c>
      <c r="W32" s="82">
        <f>IF(P32=0,"-",V32/P32)</f>
        <v>0.21428571428571</v>
      </c>
      <c r="X32" s="186">
        <v>119000</v>
      </c>
      <c r="Y32" s="187">
        <f>IFERROR(X32/P32,"-")</f>
        <v>8500</v>
      </c>
      <c r="Z32" s="187">
        <f>IFERROR(X32/V32,"-")</f>
        <v>39666.666666667</v>
      </c>
      <c r="AA32" s="188"/>
      <c r="AB32" s="85"/>
      <c r="AC32" s="79"/>
      <c r="AD32" s="94">
        <v>1</v>
      </c>
      <c r="AE32" s="95">
        <f>IF(P32=0,"",IF(AD32=0,"",(AD32/P32)))</f>
        <v>0.071428571428571</v>
      </c>
      <c r="AF32" s="94"/>
      <c r="AG32" s="96">
        <f>IFERROR(AF32/AD32,"-")</f>
        <v>0</v>
      </c>
      <c r="AH32" s="97"/>
      <c r="AI32" s="98">
        <f>IFERROR(AH32/AD32,"-")</f>
        <v>0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3</v>
      </c>
      <c r="BF32" s="113">
        <f>IF(P32=0,"",IF(BE32=0,"",(BE32/P32)))</f>
        <v>0.21428571428571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4</v>
      </c>
      <c r="BO32" s="120">
        <f>IF(P32=0,"",IF(BN32=0,"",(BN32/P32)))</f>
        <v>0.28571428571429</v>
      </c>
      <c r="BP32" s="121">
        <v>1</v>
      </c>
      <c r="BQ32" s="122">
        <f>IFERROR(BP32/BN32,"-")</f>
        <v>0.25</v>
      </c>
      <c r="BR32" s="123">
        <v>8000</v>
      </c>
      <c r="BS32" s="124">
        <f>IFERROR(BR32/BN32,"-")</f>
        <v>2000</v>
      </c>
      <c r="BT32" s="125"/>
      <c r="BU32" s="125">
        <v>1</v>
      </c>
      <c r="BV32" s="125"/>
      <c r="BW32" s="126">
        <v>5</v>
      </c>
      <c r="BX32" s="127">
        <f>IF(P32=0,"",IF(BW32=0,"",(BW32/P32)))</f>
        <v>0.35714285714286</v>
      </c>
      <c r="BY32" s="128">
        <v>2</v>
      </c>
      <c r="BZ32" s="129">
        <f>IFERROR(BY32/BW32,"-")</f>
        <v>0.4</v>
      </c>
      <c r="CA32" s="130">
        <v>111000</v>
      </c>
      <c r="CB32" s="131">
        <f>IFERROR(CA32/BW32,"-")</f>
        <v>22200</v>
      </c>
      <c r="CC32" s="132">
        <v>1</v>
      </c>
      <c r="CD32" s="132"/>
      <c r="CE32" s="132">
        <v>1</v>
      </c>
      <c r="CF32" s="133">
        <v>1</v>
      </c>
      <c r="CG32" s="134">
        <f>IF(P32=0,"",IF(CF32=0,"",(CF32/P32)))</f>
        <v>0.071428571428571</v>
      </c>
      <c r="CH32" s="135"/>
      <c r="CI32" s="136">
        <f>IFERROR(CH32/CF32,"-")</f>
        <v>0</v>
      </c>
      <c r="CJ32" s="137"/>
      <c r="CK32" s="138">
        <f>IFERROR(CJ32/CF32,"-")</f>
        <v>0</v>
      </c>
      <c r="CL32" s="139"/>
      <c r="CM32" s="139"/>
      <c r="CN32" s="139"/>
      <c r="CO32" s="140">
        <v>3</v>
      </c>
      <c r="CP32" s="141">
        <v>119000</v>
      </c>
      <c r="CQ32" s="141">
        <v>108000</v>
      </c>
      <c r="CR32" s="141"/>
      <c r="CS32" s="142" t="str">
        <f>IF(AND(CQ32=0,CR32=0),"",IF(AND(CQ32&lt;=100000,CR32&lt;=100000),"",IF(CQ32/CP32&gt;0.7,"男高",IF(CR32/CP32&gt;0.7,"女高",""))))</f>
        <v>男高</v>
      </c>
    </row>
    <row r="33" spans="1:98">
      <c r="A33" s="80">
        <f>AB33</f>
        <v>2.0216666666667</v>
      </c>
      <c r="B33" s="203" t="s">
        <v>140</v>
      </c>
      <c r="C33" s="203"/>
      <c r="D33" s="203" t="s">
        <v>62</v>
      </c>
      <c r="E33" s="203" t="s">
        <v>141</v>
      </c>
      <c r="F33" s="203" t="s">
        <v>64</v>
      </c>
      <c r="G33" s="203" t="s">
        <v>142</v>
      </c>
      <c r="H33" s="90" t="s">
        <v>89</v>
      </c>
      <c r="I33" s="205" t="s">
        <v>83</v>
      </c>
      <c r="J33" s="188">
        <v>300000</v>
      </c>
      <c r="K33" s="81">
        <v>12</v>
      </c>
      <c r="L33" s="81">
        <v>0</v>
      </c>
      <c r="M33" s="81">
        <v>71</v>
      </c>
      <c r="N33" s="91">
        <v>6</v>
      </c>
      <c r="O33" s="92">
        <v>0</v>
      </c>
      <c r="P33" s="93">
        <f>N33+O33</f>
        <v>6</v>
      </c>
      <c r="Q33" s="82">
        <f>IFERROR(P33/M33,"-")</f>
        <v>0.084507042253521</v>
      </c>
      <c r="R33" s="81">
        <v>0</v>
      </c>
      <c r="S33" s="81">
        <v>2</v>
      </c>
      <c r="T33" s="82">
        <f>IFERROR(S33/(O33+P33),"-")</f>
        <v>0.33333333333333</v>
      </c>
      <c r="U33" s="182">
        <f>IFERROR(J33/SUM(P33:P34),"-")</f>
        <v>21428.571428571</v>
      </c>
      <c r="V33" s="84">
        <v>1</v>
      </c>
      <c r="W33" s="82">
        <f>IF(P33=0,"-",V33/P33)</f>
        <v>0.16666666666667</v>
      </c>
      <c r="X33" s="186">
        <v>1000</v>
      </c>
      <c r="Y33" s="187">
        <f>IFERROR(X33/P33,"-")</f>
        <v>166.66666666667</v>
      </c>
      <c r="Z33" s="187">
        <f>IFERROR(X33/V33,"-")</f>
        <v>1000</v>
      </c>
      <c r="AA33" s="188">
        <f>SUM(X33:X34)-SUM(J33:J34)</f>
        <v>306500</v>
      </c>
      <c r="AB33" s="85">
        <f>SUM(X33:X34)/SUM(J33:J34)</f>
        <v>2.0216666666667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2</v>
      </c>
      <c r="BF33" s="113">
        <f>IF(P33=0,"",IF(BE33=0,"",(BE33/P33)))</f>
        <v>0.33333333333333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4</v>
      </c>
      <c r="BO33" s="120">
        <f>IF(P33=0,"",IF(BN33=0,"",(BN33/P33)))</f>
        <v>0.66666666666667</v>
      </c>
      <c r="BP33" s="121">
        <v>1</v>
      </c>
      <c r="BQ33" s="122">
        <f>IFERROR(BP33/BN33,"-")</f>
        <v>0.25</v>
      </c>
      <c r="BR33" s="123">
        <v>1000</v>
      </c>
      <c r="BS33" s="124">
        <f>IFERROR(BR33/BN33,"-")</f>
        <v>250</v>
      </c>
      <c r="BT33" s="125">
        <v>1</v>
      </c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1</v>
      </c>
      <c r="CP33" s="141">
        <v>1000</v>
      </c>
      <c r="CQ33" s="141">
        <v>1000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143</v>
      </c>
      <c r="C34" s="203"/>
      <c r="D34" s="203" t="s">
        <v>62</v>
      </c>
      <c r="E34" s="203" t="s">
        <v>141</v>
      </c>
      <c r="F34" s="203" t="s">
        <v>77</v>
      </c>
      <c r="G34" s="203"/>
      <c r="H34" s="90"/>
      <c r="I34" s="90"/>
      <c r="J34" s="188"/>
      <c r="K34" s="81">
        <v>62</v>
      </c>
      <c r="L34" s="81">
        <v>38</v>
      </c>
      <c r="M34" s="81">
        <v>12</v>
      </c>
      <c r="N34" s="91">
        <v>8</v>
      </c>
      <c r="O34" s="92">
        <v>0</v>
      </c>
      <c r="P34" s="93">
        <f>N34+O34</f>
        <v>8</v>
      </c>
      <c r="Q34" s="82">
        <f>IFERROR(P34/M34,"-")</f>
        <v>0.66666666666667</v>
      </c>
      <c r="R34" s="81">
        <v>3</v>
      </c>
      <c r="S34" s="81">
        <v>2</v>
      </c>
      <c r="T34" s="82">
        <f>IFERROR(S34/(O34+P34),"-")</f>
        <v>0.25</v>
      </c>
      <c r="U34" s="182"/>
      <c r="V34" s="84">
        <v>5</v>
      </c>
      <c r="W34" s="82">
        <f>IF(P34=0,"-",V34/P34)</f>
        <v>0.625</v>
      </c>
      <c r="X34" s="186">
        <v>605500</v>
      </c>
      <c r="Y34" s="187">
        <f>IFERROR(X34/P34,"-")</f>
        <v>75687.5</v>
      </c>
      <c r="Z34" s="187">
        <f>IFERROR(X34/V34,"-")</f>
        <v>121100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1</v>
      </c>
      <c r="BO34" s="120">
        <f>IF(P34=0,"",IF(BN34=0,"",(BN34/P34)))</f>
        <v>0.125</v>
      </c>
      <c r="BP34" s="121">
        <v>1</v>
      </c>
      <c r="BQ34" s="122">
        <f>IFERROR(BP34/BN34,"-")</f>
        <v>1</v>
      </c>
      <c r="BR34" s="123">
        <v>3000</v>
      </c>
      <c r="BS34" s="124">
        <f>IFERROR(BR34/BN34,"-")</f>
        <v>3000</v>
      </c>
      <c r="BT34" s="125">
        <v>1</v>
      </c>
      <c r="BU34" s="125"/>
      <c r="BV34" s="125"/>
      <c r="BW34" s="126">
        <v>6</v>
      </c>
      <c r="BX34" s="127">
        <f>IF(P34=0,"",IF(BW34=0,"",(BW34/P34)))</f>
        <v>0.75</v>
      </c>
      <c r="BY34" s="128">
        <v>4</v>
      </c>
      <c r="BZ34" s="129">
        <f>IFERROR(BY34/BW34,"-")</f>
        <v>0.66666666666667</v>
      </c>
      <c r="CA34" s="130">
        <v>604500</v>
      </c>
      <c r="CB34" s="131">
        <f>IFERROR(CA34/BW34,"-")</f>
        <v>100750</v>
      </c>
      <c r="CC34" s="132"/>
      <c r="CD34" s="132"/>
      <c r="CE34" s="132">
        <v>4</v>
      </c>
      <c r="CF34" s="133">
        <v>1</v>
      </c>
      <c r="CG34" s="134">
        <f>IF(P34=0,"",IF(CF34=0,"",(CF34/P34)))</f>
        <v>0.125</v>
      </c>
      <c r="CH34" s="135"/>
      <c r="CI34" s="136">
        <f>IFERROR(CH34/CF34,"-")</f>
        <v>0</v>
      </c>
      <c r="CJ34" s="137"/>
      <c r="CK34" s="138">
        <f>IFERROR(CJ34/CF34,"-")</f>
        <v>0</v>
      </c>
      <c r="CL34" s="139"/>
      <c r="CM34" s="139"/>
      <c r="CN34" s="139"/>
      <c r="CO34" s="140">
        <v>5</v>
      </c>
      <c r="CP34" s="141">
        <v>605500</v>
      </c>
      <c r="CQ34" s="141">
        <v>255000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>
        <f>AB35</f>
        <v>0</v>
      </c>
      <c r="B35" s="203" t="s">
        <v>144</v>
      </c>
      <c r="C35" s="203"/>
      <c r="D35" s="203" t="s">
        <v>137</v>
      </c>
      <c r="E35" s="203" t="s">
        <v>145</v>
      </c>
      <c r="F35" s="203" t="s">
        <v>64</v>
      </c>
      <c r="G35" s="203" t="s">
        <v>99</v>
      </c>
      <c r="H35" s="90" t="s">
        <v>89</v>
      </c>
      <c r="I35" s="204" t="s">
        <v>146</v>
      </c>
      <c r="J35" s="188">
        <v>130000</v>
      </c>
      <c r="K35" s="81">
        <v>9</v>
      </c>
      <c r="L35" s="81">
        <v>0</v>
      </c>
      <c r="M35" s="81">
        <v>26</v>
      </c>
      <c r="N35" s="91">
        <v>3</v>
      </c>
      <c r="O35" s="92">
        <v>0</v>
      </c>
      <c r="P35" s="93">
        <f>N35+O35</f>
        <v>3</v>
      </c>
      <c r="Q35" s="82">
        <f>IFERROR(P35/M35,"-")</f>
        <v>0.11538461538462</v>
      </c>
      <c r="R35" s="81">
        <v>0</v>
      </c>
      <c r="S35" s="81">
        <v>1</v>
      </c>
      <c r="T35" s="82">
        <f>IFERROR(S35/(O35+P35),"-")</f>
        <v>0.33333333333333</v>
      </c>
      <c r="U35" s="182">
        <f>IFERROR(J35/SUM(P35:P36),"-")</f>
        <v>26000</v>
      </c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>
        <f>SUM(X35:X36)-SUM(J35:J36)</f>
        <v>-130000</v>
      </c>
      <c r="AB35" s="85">
        <f>SUM(X35:X36)/SUM(J35:J36)</f>
        <v>0</v>
      </c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3</v>
      </c>
      <c r="BO35" s="120">
        <f>IF(P35=0,"",IF(BN35=0,"",(BN35/P35)))</f>
        <v>1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147</v>
      </c>
      <c r="C36" s="203"/>
      <c r="D36" s="203" t="s">
        <v>137</v>
      </c>
      <c r="E36" s="203" t="s">
        <v>145</v>
      </c>
      <c r="F36" s="203" t="s">
        <v>77</v>
      </c>
      <c r="G36" s="203"/>
      <c r="H36" s="90"/>
      <c r="I36" s="90"/>
      <c r="J36" s="188"/>
      <c r="K36" s="81">
        <v>38</v>
      </c>
      <c r="L36" s="81">
        <v>16</v>
      </c>
      <c r="M36" s="81">
        <v>21</v>
      </c>
      <c r="N36" s="91">
        <v>2</v>
      </c>
      <c r="O36" s="92">
        <v>0</v>
      </c>
      <c r="P36" s="93">
        <f>N36+O36</f>
        <v>2</v>
      </c>
      <c r="Q36" s="82">
        <f>IFERROR(P36/M36,"-")</f>
        <v>0.095238095238095</v>
      </c>
      <c r="R36" s="81">
        <v>0</v>
      </c>
      <c r="S36" s="81">
        <v>0</v>
      </c>
      <c r="T36" s="82">
        <f>IFERROR(S36/(O36+P36),"-")</f>
        <v>0</v>
      </c>
      <c r="U36" s="182"/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2</v>
      </c>
      <c r="BF36" s="113">
        <f>IF(P36=0,"",IF(BE36=0,"",(BE36/P36)))</f>
        <v>1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/>
      <c r="BO36" s="120">
        <f>IF(P36=0,"",IF(BN36=0,"",(BN36/P36)))</f>
        <v>0</v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2.3583333333333</v>
      </c>
      <c r="B37" s="203" t="s">
        <v>148</v>
      </c>
      <c r="C37" s="203"/>
      <c r="D37" s="203" t="s">
        <v>103</v>
      </c>
      <c r="E37" s="203" t="s">
        <v>149</v>
      </c>
      <c r="F37" s="203" t="s">
        <v>64</v>
      </c>
      <c r="G37" s="203" t="s">
        <v>150</v>
      </c>
      <c r="H37" s="90" t="s">
        <v>66</v>
      </c>
      <c r="I37" s="90" t="s">
        <v>151</v>
      </c>
      <c r="J37" s="188">
        <v>120000</v>
      </c>
      <c r="K37" s="81">
        <v>17</v>
      </c>
      <c r="L37" s="81">
        <v>0</v>
      </c>
      <c r="M37" s="81">
        <v>94</v>
      </c>
      <c r="N37" s="91">
        <v>7</v>
      </c>
      <c r="O37" s="92">
        <v>0</v>
      </c>
      <c r="P37" s="93">
        <f>N37+O37</f>
        <v>7</v>
      </c>
      <c r="Q37" s="82">
        <f>IFERROR(P37/M37,"-")</f>
        <v>0.074468085106383</v>
      </c>
      <c r="R37" s="81">
        <v>1</v>
      </c>
      <c r="S37" s="81">
        <v>3</v>
      </c>
      <c r="T37" s="82">
        <f>IFERROR(S37/(O37+P37),"-")</f>
        <v>0.42857142857143</v>
      </c>
      <c r="U37" s="182">
        <f>IFERROR(J37/SUM(P37:P38),"-")</f>
        <v>8000</v>
      </c>
      <c r="V37" s="84">
        <v>3</v>
      </c>
      <c r="W37" s="82">
        <f>IF(P37=0,"-",V37/P37)</f>
        <v>0.42857142857143</v>
      </c>
      <c r="X37" s="186">
        <v>233000</v>
      </c>
      <c r="Y37" s="187">
        <f>IFERROR(X37/P37,"-")</f>
        <v>33285.714285714</v>
      </c>
      <c r="Z37" s="187">
        <f>IFERROR(X37/V37,"-")</f>
        <v>77666.666666667</v>
      </c>
      <c r="AA37" s="188">
        <f>SUM(X37:X38)-SUM(J37:J38)</f>
        <v>163000</v>
      </c>
      <c r="AB37" s="85">
        <f>SUM(X37:X38)/SUM(J37:J38)</f>
        <v>2.3583333333333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>
        <v>3</v>
      </c>
      <c r="AW37" s="107">
        <f>IF(P37=0,"",IF(AV37=0,"",(AV37/P37)))</f>
        <v>0.42857142857143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>
        <v>3</v>
      </c>
      <c r="BO37" s="120">
        <f>IF(P37=0,"",IF(BN37=0,"",(BN37/P37)))</f>
        <v>0.42857142857143</v>
      </c>
      <c r="BP37" s="121">
        <v>3</v>
      </c>
      <c r="BQ37" s="122">
        <f>IFERROR(BP37/BN37,"-")</f>
        <v>1</v>
      </c>
      <c r="BR37" s="123">
        <v>233000</v>
      </c>
      <c r="BS37" s="124">
        <f>IFERROR(BR37/BN37,"-")</f>
        <v>77666.666666667</v>
      </c>
      <c r="BT37" s="125">
        <v>1</v>
      </c>
      <c r="BU37" s="125"/>
      <c r="BV37" s="125">
        <v>2</v>
      </c>
      <c r="BW37" s="126">
        <v>1</v>
      </c>
      <c r="BX37" s="127">
        <f>IF(P37=0,"",IF(BW37=0,"",(BW37/P37)))</f>
        <v>0.14285714285714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3</v>
      </c>
      <c r="CP37" s="141">
        <v>233000</v>
      </c>
      <c r="CQ37" s="141">
        <v>209000</v>
      </c>
      <c r="CR37" s="141"/>
      <c r="CS37" s="142" t="str">
        <f>IF(AND(CQ37=0,CR37=0),"",IF(AND(CQ37&lt;=100000,CR37&lt;=100000),"",IF(CQ37/CP37&gt;0.7,"男高",IF(CR37/CP37&gt;0.7,"女高",""))))</f>
        <v>男高</v>
      </c>
    </row>
    <row r="38" spans="1:98">
      <c r="A38" s="80"/>
      <c r="B38" s="203" t="s">
        <v>152</v>
      </c>
      <c r="C38" s="203"/>
      <c r="D38" s="203" t="s">
        <v>103</v>
      </c>
      <c r="E38" s="203" t="s">
        <v>149</v>
      </c>
      <c r="F38" s="203" t="s">
        <v>77</v>
      </c>
      <c r="G38" s="203"/>
      <c r="H38" s="90"/>
      <c r="I38" s="90"/>
      <c r="J38" s="188"/>
      <c r="K38" s="81">
        <v>45</v>
      </c>
      <c r="L38" s="81">
        <v>37</v>
      </c>
      <c r="M38" s="81">
        <v>5</v>
      </c>
      <c r="N38" s="91">
        <v>8</v>
      </c>
      <c r="O38" s="92">
        <v>0</v>
      </c>
      <c r="P38" s="93">
        <f>N38+O38</f>
        <v>8</v>
      </c>
      <c r="Q38" s="82">
        <f>IFERROR(P38/M38,"-")</f>
        <v>1.6</v>
      </c>
      <c r="R38" s="81">
        <v>4</v>
      </c>
      <c r="S38" s="81">
        <v>0</v>
      </c>
      <c r="T38" s="82">
        <f>IFERROR(S38/(O38+P38),"-")</f>
        <v>0</v>
      </c>
      <c r="U38" s="182"/>
      <c r="V38" s="84">
        <v>4</v>
      </c>
      <c r="W38" s="82">
        <f>IF(P38=0,"-",V38/P38)</f>
        <v>0.5</v>
      </c>
      <c r="X38" s="186">
        <v>50000</v>
      </c>
      <c r="Y38" s="187">
        <f>IFERROR(X38/P38,"-")</f>
        <v>6250</v>
      </c>
      <c r="Z38" s="187">
        <f>IFERROR(X38/V38,"-")</f>
        <v>12500</v>
      </c>
      <c r="AA38" s="188"/>
      <c r="AB38" s="85"/>
      <c r="AC38" s="79"/>
      <c r="AD38" s="94">
        <v>1</v>
      </c>
      <c r="AE38" s="95">
        <f>IF(P38=0,"",IF(AD38=0,"",(AD38/P38)))</f>
        <v>0.125</v>
      </c>
      <c r="AF38" s="94"/>
      <c r="AG38" s="96">
        <f>IFERROR(AF38/AD38,"-")</f>
        <v>0</v>
      </c>
      <c r="AH38" s="97"/>
      <c r="AI38" s="98">
        <f>IFERROR(AH38/AD38,"-")</f>
        <v>0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4</v>
      </c>
      <c r="BO38" s="120">
        <f>IF(P38=0,"",IF(BN38=0,"",(BN38/P38)))</f>
        <v>0.5</v>
      </c>
      <c r="BP38" s="121">
        <v>1</v>
      </c>
      <c r="BQ38" s="122">
        <f>IFERROR(BP38/BN38,"-")</f>
        <v>0.25</v>
      </c>
      <c r="BR38" s="123">
        <v>16000</v>
      </c>
      <c r="BS38" s="124">
        <f>IFERROR(BR38/BN38,"-")</f>
        <v>4000</v>
      </c>
      <c r="BT38" s="125"/>
      <c r="BU38" s="125"/>
      <c r="BV38" s="125">
        <v>1</v>
      </c>
      <c r="BW38" s="126">
        <v>1</v>
      </c>
      <c r="BX38" s="127">
        <f>IF(P38=0,"",IF(BW38=0,"",(BW38/P38)))</f>
        <v>0.125</v>
      </c>
      <c r="BY38" s="128">
        <v>1</v>
      </c>
      <c r="BZ38" s="129">
        <f>IFERROR(BY38/BW38,"-")</f>
        <v>1</v>
      </c>
      <c r="CA38" s="130">
        <v>1000</v>
      </c>
      <c r="CB38" s="131">
        <f>IFERROR(CA38/BW38,"-")</f>
        <v>1000</v>
      </c>
      <c r="CC38" s="132">
        <v>1</v>
      </c>
      <c r="CD38" s="132"/>
      <c r="CE38" s="132"/>
      <c r="CF38" s="133">
        <v>2</v>
      </c>
      <c r="CG38" s="134">
        <f>IF(P38=0,"",IF(CF38=0,"",(CF38/P38)))</f>
        <v>0.25</v>
      </c>
      <c r="CH38" s="135">
        <v>2</v>
      </c>
      <c r="CI38" s="136">
        <f>IFERROR(CH38/CF38,"-")</f>
        <v>1</v>
      </c>
      <c r="CJ38" s="137">
        <v>33000</v>
      </c>
      <c r="CK38" s="138">
        <f>IFERROR(CJ38/CF38,"-")</f>
        <v>16500</v>
      </c>
      <c r="CL38" s="139">
        <v>1</v>
      </c>
      <c r="CM38" s="139"/>
      <c r="CN38" s="139">
        <v>1</v>
      </c>
      <c r="CO38" s="140">
        <v>4</v>
      </c>
      <c r="CP38" s="141">
        <v>50000</v>
      </c>
      <c r="CQ38" s="141">
        <v>30000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>
        <f>AB39</f>
        <v>0</v>
      </c>
      <c r="B39" s="203" t="s">
        <v>153</v>
      </c>
      <c r="C39" s="203"/>
      <c r="D39" s="203" t="s">
        <v>80</v>
      </c>
      <c r="E39" s="203" t="s">
        <v>154</v>
      </c>
      <c r="F39" s="203" t="s">
        <v>64</v>
      </c>
      <c r="G39" s="203" t="s">
        <v>155</v>
      </c>
      <c r="H39" s="90" t="s">
        <v>89</v>
      </c>
      <c r="I39" s="205" t="s">
        <v>83</v>
      </c>
      <c r="J39" s="188">
        <v>80000</v>
      </c>
      <c r="K39" s="81">
        <v>4</v>
      </c>
      <c r="L39" s="81">
        <v>0</v>
      </c>
      <c r="M39" s="81">
        <v>32</v>
      </c>
      <c r="N39" s="91">
        <v>2</v>
      </c>
      <c r="O39" s="92">
        <v>0</v>
      </c>
      <c r="P39" s="93">
        <f>N39+O39</f>
        <v>2</v>
      </c>
      <c r="Q39" s="82">
        <f>IFERROR(P39/M39,"-")</f>
        <v>0.0625</v>
      </c>
      <c r="R39" s="81">
        <v>0</v>
      </c>
      <c r="S39" s="81">
        <v>0</v>
      </c>
      <c r="T39" s="82">
        <f>IFERROR(S39/(O39+P39),"-")</f>
        <v>0</v>
      </c>
      <c r="U39" s="182">
        <f>IFERROR(J39/SUM(P39:P40),"-")</f>
        <v>16000</v>
      </c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>
        <f>SUM(X39:X40)-SUM(J39:J40)</f>
        <v>-80000</v>
      </c>
      <c r="AB39" s="85">
        <f>SUM(X39:X40)/SUM(J39:J40)</f>
        <v>0</v>
      </c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2</v>
      </c>
      <c r="BF39" s="113">
        <f>IF(P39=0,"",IF(BE39=0,"",(BE39/P39)))</f>
        <v>1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/>
      <c r="BO39" s="120">
        <f>IF(P39=0,"",IF(BN39=0,"",(BN39/P39)))</f>
        <v>0</v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156</v>
      </c>
      <c r="C40" s="203"/>
      <c r="D40" s="203" t="s">
        <v>80</v>
      </c>
      <c r="E40" s="203" t="s">
        <v>154</v>
      </c>
      <c r="F40" s="203" t="s">
        <v>77</v>
      </c>
      <c r="G40" s="203"/>
      <c r="H40" s="90"/>
      <c r="I40" s="90"/>
      <c r="J40" s="188"/>
      <c r="K40" s="81">
        <v>24</v>
      </c>
      <c r="L40" s="81">
        <v>15</v>
      </c>
      <c r="M40" s="81">
        <v>13</v>
      </c>
      <c r="N40" s="91">
        <v>3</v>
      </c>
      <c r="O40" s="92">
        <v>0</v>
      </c>
      <c r="P40" s="93">
        <f>N40+O40</f>
        <v>3</v>
      </c>
      <c r="Q40" s="82">
        <f>IFERROR(P40/M40,"-")</f>
        <v>0.23076923076923</v>
      </c>
      <c r="R40" s="81">
        <v>0</v>
      </c>
      <c r="S40" s="81">
        <v>1</v>
      </c>
      <c r="T40" s="82">
        <f>IFERROR(S40/(O40+P40),"-")</f>
        <v>0.33333333333333</v>
      </c>
      <c r="U40" s="182"/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>
        <v>1</v>
      </c>
      <c r="BO40" s="120">
        <f>IF(P40=0,"",IF(BN40=0,"",(BN40/P40)))</f>
        <v>0.33333333333333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1</v>
      </c>
      <c r="BX40" s="127">
        <f>IF(P40=0,"",IF(BW40=0,"",(BW40/P40)))</f>
        <v>0.33333333333333</v>
      </c>
      <c r="BY40" s="128"/>
      <c r="BZ40" s="129">
        <f>IFERROR(BY40/BW40,"-")</f>
        <v>0</v>
      </c>
      <c r="CA40" s="130"/>
      <c r="CB40" s="131">
        <f>IFERROR(CA40/BW40,"-")</f>
        <v>0</v>
      </c>
      <c r="CC40" s="132"/>
      <c r="CD40" s="132"/>
      <c r="CE40" s="132"/>
      <c r="CF40" s="133">
        <v>1</v>
      </c>
      <c r="CG40" s="134">
        <f>IF(P40=0,"",IF(CF40=0,"",(CF40/P40)))</f>
        <v>0.33333333333333</v>
      </c>
      <c r="CH40" s="135"/>
      <c r="CI40" s="136">
        <f>IFERROR(CH40/CF40,"-")</f>
        <v>0</v>
      </c>
      <c r="CJ40" s="137"/>
      <c r="CK40" s="138">
        <f>IFERROR(CJ40/CF40,"-")</f>
        <v>0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>
        <f>AB41</f>
        <v>1.52</v>
      </c>
      <c r="B41" s="203" t="s">
        <v>157</v>
      </c>
      <c r="C41" s="203"/>
      <c r="D41" s="203" t="s">
        <v>77</v>
      </c>
      <c r="E41" s="203" t="s">
        <v>158</v>
      </c>
      <c r="F41" s="203" t="s">
        <v>64</v>
      </c>
      <c r="G41" s="203" t="s">
        <v>105</v>
      </c>
      <c r="H41" s="90" t="s">
        <v>159</v>
      </c>
      <c r="I41" s="90" t="s">
        <v>160</v>
      </c>
      <c r="J41" s="188">
        <v>50000</v>
      </c>
      <c r="K41" s="81">
        <v>7</v>
      </c>
      <c r="L41" s="81">
        <v>0</v>
      </c>
      <c r="M41" s="81">
        <v>28</v>
      </c>
      <c r="N41" s="91">
        <v>3</v>
      </c>
      <c r="O41" s="92">
        <v>0</v>
      </c>
      <c r="P41" s="93">
        <f>N41+O41</f>
        <v>3</v>
      </c>
      <c r="Q41" s="82">
        <f>IFERROR(P41/M41,"-")</f>
        <v>0.10714285714286</v>
      </c>
      <c r="R41" s="81">
        <v>0</v>
      </c>
      <c r="S41" s="81">
        <v>2</v>
      </c>
      <c r="T41" s="82">
        <f>IFERROR(S41/(O41+P41),"-")</f>
        <v>0.66666666666667</v>
      </c>
      <c r="U41" s="182">
        <f>IFERROR(J41/SUM(P41:P42),"-")</f>
        <v>7142.8571428571</v>
      </c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>
        <f>SUM(X41:X42)-SUM(J41:J42)</f>
        <v>26000</v>
      </c>
      <c r="AB41" s="85">
        <f>SUM(X41:X42)/SUM(J41:J42)</f>
        <v>1.52</v>
      </c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>
        <v>1</v>
      </c>
      <c r="AW41" s="107">
        <f>IF(P41=0,"",IF(AV41=0,"",(AV41/P41)))</f>
        <v>0.33333333333333</v>
      </c>
      <c r="AX41" s="106"/>
      <c r="AY41" s="108">
        <f>IFERROR(AX41/AV41,"-")</f>
        <v>0</v>
      </c>
      <c r="AZ41" s="109"/>
      <c r="BA41" s="110">
        <f>IFERROR(AZ41/AV41,"-")</f>
        <v>0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2</v>
      </c>
      <c r="BO41" s="120">
        <f>IF(P41=0,"",IF(BN41=0,"",(BN41/P41)))</f>
        <v>0.66666666666667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161</v>
      </c>
      <c r="C42" s="203"/>
      <c r="D42" s="203" t="s">
        <v>77</v>
      </c>
      <c r="E42" s="203" t="s">
        <v>158</v>
      </c>
      <c r="F42" s="203" t="s">
        <v>77</v>
      </c>
      <c r="G42" s="203"/>
      <c r="H42" s="90"/>
      <c r="I42" s="90"/>
      <c r="J42" s="188"/>
      <c r="K42" s="81">
        <v>20</v>
      </c>
      <c r="L42" s="81">
        <v>17</v>
      </c>
      <c r="M42" s="81">
        <v>0</v>
      </c>
      <c r="N42" s="91">
        <v>4</v>
      </c>
      <c r="O42" s="92">
        <v>0</v>
      </c>
      <c r="P42" s="93">
        <f>N42+O42</f>
        <v>4</v>
      </c>
      <c r="Q42" s="82" t="str">
        <f>IFERROR(P42/M42,"-")</f>
        <v>-</v>
      </c>
      <c r="R42" s="81">
        <v>0</v>
      </c>
      <c r="S42" s="81">
        <v>2</v>
      </c>
      <c r="T42" s="82">
        <f>IFERROR(S42/(O42+P42),"-")</f>
        <v>0.5</v>
      </c>
      <c r="U42" s="182"/>
      <c r="V42" s="84">
        <v>3</v>
      </c>
      <c r="W42" s="82">
        <f>IF(P42=0,"-",V42/P42)</f>
        <v>0.75</v>
      </c>
      <c r="X42" s="186">
        <v>76000</v>
      </c>
      <c r="Y42" s="187">
        <f>IFERROR(X42/P42,"-")</f>
        <v>19000</v>
      </c>
      <c r="Z42" s="187">
        <f>IFERROR(X42/V42,"-")</f>
        <v>25333.333333333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1</v>
      </c>
      <c r="BO42" s="120">
        <f>IF(P42=0,"",IF(BN42=0,"",(BN42/P42)))</f>
        <v>0.25</v>
      </c>
      <c r="BP42" s="121">
        <v>1</v>
      </c>
      <c r="BQ42" s="122">
        <f>IFERROR(BP42/BN42,"-")</f>
        <v>1</v>
      </c>
      <c r="BR42" s="123">
        <v>20000</v>
      </c>
      <c r="BS42" s="124">
        <f>IFERROR(BR42/BN42,"-")</f>
        <v>20000</v>
      </c>
      <c r="BT42" s="125"/>
      <c r="BU42" s="125"/>
      <c r="BV42" s="125">
        <v>1</v>
      </c>
      <c r="BW42" s="126">
        <v>2</v>
      </c>
      <c r="BX42" s="127">
        <f>IF(P42=0,"",IF(BW42=0,"",(BW42/P42)))</f>
        <v>0.5</v>
      </c>
      <c r="BY42" s="128">
        <v>1</v>
      </c>
      <c r="BZ42" s="129">
        <f>IFERROR(BY42/BW42,"-")</f>
        <v>0.5</v>
      </c>
      <c r="CA42" s="130">
        <v>50000</v>
      </c>
      <c r="CB42" s="131">
        <f>IFERROR(CA42/BW42,"-")</f>
        <v>25000</v>
      </c>
      <c r="CC42" s="132">
        <v>1</v>
      </c>
      <c r="CD42" s="132"/>
      <c r="CE42" s="132"/>
      <c r="CF42" s="133">
        <v>1</v>
      </c>
      <c r="CG42" s="134">
        <f>IF(P42=0,"",IF(CF42=0,"",(CF42/P42)))</f>
        <v>0.25</v>
      </c>
      <c r="CH42" s="135">
        <v>1</v>
      </c>
      <c r="CI42" s="136">
        <f>IFERROR(CH42/CF42,"-")</f>
        <v>1</v>
      </c>
      <c r="CJ42" s="137">
        <v>6000</v>
      </c>
      <c r="CK42" s="138">
        <f>IFERROR(CJ42/CF42,"-")</f>
        <v>6000</v>
      </c>
      <c r="CL42" s="139"/>
      <c r="CM42" s="139">
        <v>1</v>
      </c>
      <c r="CN42" s="139"/>
      <c r="CO42" s="140">
        <v>3</v>
      </c>
      <c r="CP42" s="141">
        <v>76000</v>
      </c>
      <c r="CQ42" s="141">
        <v>50000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>
        <f>AB43</f>
        <v>1.26</v>
      </c>
      <c r="B43" s="203" t="s">
        <v>162</v>
      </c>
      <c r="C43" s="203"/>
      <c r="D43" s="203" t="s">
        <v>77</v>
      </c>
      <c r="E43" s="203" t="s">
        <v>163</v>
      </c>
      <c r="F43" s="203" t="s">
        <v>64</v>
      </c>
      <c r="G43" s="203" t="s">
        <v>105</v>
      </c>
      <c r="H43" s="90" t="s">
        <v>159</v>
      </c>
      <c r="I43" s="90" t="s">
        <v>164</v>
      </c>
      <c r="J43" s="188">
        <v>50000</v>
      </c>
      <c r="K43" s="81">
        <v>7</v>
      </c>
      <c r="L43" s="81">
        <v>0</v>
      </c>
      <c r="M43" s="81">
        <v>29</v>
      </c>
      <c r="N43" s="91">
        <v>2</v>
      </c>
      <c r="O43" s="92">
        <v>0</v>
      </c>
      <c r="P43" s="93">
        <f>N43+O43</f>
        <v>2</v>
      </c>
      <c r="Q43" s="82">
        <f>IFERROR(P43/M43,"-")</f>
        <v>0.068965517241379</v>
      </c>
      <c r="R43" s="81">
        <v>1</v>
      </c>
      <c r="S43" s="81">
        <v>0</v>
      </c>
      <c r="T43" s="82">
        <f>IFERROR(S43/(O43+P43),"-")</f>
        <v>0</v>
      </c>
      <c r="U43" s="182">
        <f>IFERROR(J43/SUM(P43:P44),"-")</f>
        <v>16666.666666667</v>
      </c>
      <c r="V43" s="84">
        <v>1</v>
      </c>
      <c r="W43" s="82">
        <f>IF(P43=0,"-",V43/P43)</f>
        <v>0.5</v>
      </c>
      <c r="X43" s="186">
        <v>10000</v>
      </c>
      <c r="Y43" s="187">
        <f>IFERROR(X43/P43,"-")</f>
        <v>5000</v>
      </c>
      <c r="Z43" s="187">
        <f>IFERROR(X43/V43,"-")</f>
        <v>10000</v>
      </c>
      <c r="AA43" s="188">
        <f>SUM(X43:X44)-SUM(J43:J44)</f>
        <v>13000</v>
      </c>
      <c r="AB43" s="85">
        <f>SUM(X43:X44)/SUM(J43:J44)</f>
        <v>1.26</v>
      </c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1</v>
      </c>
      <c r="BO43" s="120">
        <f>IF(P43=0,"",IF(BN43=0,"",(BN43/P43)))</f>
        <v>0.5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>
        <v>1</v>
      </c>
      <c r="BX43" s="127">
        <f>IF(P43=0,"",IF(BW43=0,"",(BW43/P43)))</f>
        <v>0.5</v>
      </c>
      <c r="BY43" s="128">
        <v>1</v>
      </c>
      <c r="BZ43" s="129">
        <f>IFERROR(BY43/BW43,"-")</f>
        <v>1</v>
      </c>
      <c r="CA43" s="130">
        <v>10000</v>
      </c>
      <c r="CB43" s="131">
        <f>IFERROR(CA43/BW43,"-")</f>
        <v>10000</v>
      </c>
      <c r="CC43" s="132"/>
      <c r="CD43" s="132">
        <v>1</v>
      </c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1</v>
      </c>
      <c r="CP43" s="141">
        <v>10000</v>
      </c>
      <c r="CQ43" s="141">
        <v>10000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165</v>
      </c>
      <c r="C44" s="203"/>
      <c r="D44" s="203" t="s">
        <v>77</v>
      </c>
      <c r="E44" s="203" t="s">
        <v>163</v>
      </c>
      <c r="F44" s="203" t="s">
        <v>77</v>
      </c>
      <c r="G44" s="203"/>
      <c r="H44" s="90"/>
      <c r="I44" s="90"/>
      <c r="J44" s="188"/>
      <c r="K44" s="81">
        <v>8</v>
      </c>
      <c r="L44" s="81">
        <v>7</v>
      </c>
      <c r="M44" s="81">
        <v>0</v>
      </c>
      <c r="N44" s="91">
        <v>1</v>
      </c>
      <c r="O44" s="92">
        <v>0</v>
      </c>
      <c r="P44" s="93">
        <f>N44+O44</f>
        <v>1</v>
      </c>
      <c r="Q44" s="82" t="str">
        <f>IFERROR(P44/M44,"-")</f>
        <v>-</v>
      </c>
      <c r="R44" s="81">
        <v>0</v>
      </c>
      <c r="S44" s="81">
        <v>1</v>
      </c>
      <c r="T44" s="82">
        <f>IFERROR(S44/(O44+P44),"-")</f>
        <v>1</v>
      </c>
      <c r="U44" s="182"/>
      <c r="V44" s="84">
        <v>1</v>
      </c>
      <c r="W44" s="82">
        <f>IF(P44=0,"-",V44/P44)</f>
        <v>1</v>
      </c>
      <c r="X44" s="186">
        <v>53000</v>
      </c>
      <c r="Y44" s="187">
        <f>IFERROR(X44/P44,"-")</f>
        <v>53000</v>
      </c>
      <c r="Z44" s="187">
        <f>IFERROR(X44/V44,"-")</f>
        <v>53000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/>
      <c r="BO44" s="120">
        <f>IF(P44=0,"",IF(BN44=0,"",(BN44/P44)))</f>
        <v>0</v>
      </c>
      <c r="BP44" s="121"/>
      <c r="BQ44" s="122" t="str">
        <f>IFERROR(BP44/BN44,"-")</f>
        <v>-</v>
      </c>
      <c r="BR44" s="123"/>
      <c r="BS44" s="124" t="str">
        <f>IFERROR(BR44/BN44,"-")</f>
        <v>-</v>
      </c>
      <c r="BT44" s="125"/>
      <c r="BU44" s="125"/>
      <c r="BV44" s="125"/>
      <c r="BW44" s="126">
        <v>1</v>
      </c>
      <c r="BX44" s="127">
        <f>IF(P44=0,"",IF(BW44=0,"",(BW44/P44)))</f>
        <v>1</v>
      </c>
      <c r="BY44" s="128">
        <v>1</v>
      </c>
      <c r="BZ44" s="129">
        <f>IFERROR(BY44/BW44,"-")</f>
        <v>1</v>
      </c>
      <c r="CA44" s="130">
        <v>53000</v>
      </c>
      <c r="CB44" s="131">
        <f>IFERROR(CA44/BW44,"-")</f>
        <v>53000</v>
      </c>
      <c r="CC44" s="132"/>
      <c r="CD44" s="132"/>
      <c r="CE44" s="132">
        <v>1</v>
      </c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1</v>
      </c>
      <c r="CP44" s="141">
        <v>53000</v>
      </c>
      <c r="CQ44" s="141">
        <v>53000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>
        <f>AB45</f>
        <v>0.18</v>
      </c>
      <c r="B45" s="203" t="s">
        <v>166</v>
      </c>
      <c r="C45" s="203"/>
      <c r="D45" s="203"/>
      <c r="E45" s="203" t="s">
        <v>167</v>
      </c>
      <c r="F45" s="203" t="s">
        <v>64</v>
      </c>
      <c r="G45" s="203" t="s">
        <v>150</v>
      </c>
      <c r="H45" s="90" t="s">
        <v>168</v>
      </c>
      <c r="I45" s="205" t="s">
        <v>83</v>
      </c>
      <c r="J45" s="188">
        <v>100000</v>
      </c>
      <c r="K45" s="81">
        <v>2</v>
      </c>
      <c r="L45" s="81">
        <v>0</v>
      </c>
      <c r="M45" s="81">
        <v>18</v>
      </c>
      <c r="N45" s="91">
        <v>0</v>
      </c>
      <c r="O45" s="92">
        <v>0</v>
      </c>
      <c r="P45" s="93">
        <f>N45+O45</f>
        <v>0</v>
      </c>
      <c r="Q45" s="82">
        <f>IFERROR(P45/M45,"-")</f>
        <v>0</v>
      </c>
      <c r="R45" s="81">
        <v>0</v>
      </c>
      <c r="S45" s="81">
        <v>0</v>
      </c>
      <c r="T45" s="82" t="str">
        <f>IFERROR(S45/(O45+P45),"-")</f>
        <v>-</v>
      </c>
      <c r="U45" s="182">
        <f>IFERROR(J45/SUM(P45:P49),"-")</f>
        <v>20000</v>
      </c>
      <c r="V45" s="84">
        <v>0</v>
      </c>
      <c r="W45" s="82" t="str">
        <f>IF(P45=0,"-",V45/P45)</f>
        <v>-</v>
      </c>
      <c r="X45" s="186">
        <v>0</v>
      </c>
      <c r="Y45" s="187" t="str">
        <f>IFERROR(X45/P45,"-")</f>
        <v>-</v>
      </c>
      <c r="Z45" s="187" t="str">
        <f>IFERROR(X45/V45,"-")</f>
        <v>-</v>
      </c>
      <c r="AA45" s="188">
        <f>SUM(X45:X49)-SUM(J45:J49)</f>
        <v>-82000</v>
      </c>
      <c r="AB45" s="85">
        <f>SUM(X45:X49)/SUM(J45:J49)</f>
        <v>0.18</v>
      </c>
      <c r="AC45" s="79"/>
      <c r="AD45" s="94"/>
      <c r="AE45" s="95" t="str">
        <f>IF(P45=0,"",IF(AD45=0,"",(AD45/P45)))</f>
        <v/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 t="str">
        <f>IF(P45=0,"",IF(AM45=0,"",(AM45/P45)))</f>
        <v/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 t="str">
        <f>IF(P45=0,"",IF(AV45=0,"",(AV45/P45)))</f>
        <v/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 t="str">
        <f>IF(P45=0,"",IF(BE45=0,"",(BE45/P45)))</f>
        <v/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/>
      <c r="BO45" s="120" t="str">
        <f>IF(P45=0,"",IF(BN45=0,"",(BN45/P45)))</f>
        <v/>
      </c>
      <c r="BP45" s="121"/>
      <c r="BQ45" s="122" t="str">
        <f>IFERROR(BP45/BN45,"-")</f>
        <v>-</v>
      </c>
      <c r="BR45" s="123"/>
      <c r="BS45" s="124" t="str">
        <f>IFERROR(BR45/BN45,"-")</f>
        <v>-</v>
      </c>
      <c r="BT45" s="125"/>
      <c r="BU45" s="125"/>
      <c r="BV45" s="125"/>
      <c r="BW45" s="126"/>
      <c r="BX45" s="127" t="str">
        <f>IF(P45=0,"",IF(BW45=0,"",(BW45/P45)))</f>
        <v/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 t="str">
        <f>IF(P45=0,"",IF(CF45=0,"",(CF45/P45)))</f>
        <v/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169</v>
      </c>
      <c r="C46" s="203"/>
      <c r="D46" s="203"/>
      <c r="E46" s="203" t="s">
        <v>170</v>
      </c>
      <c r="F46" s="203" t="s">
        <v>64</v>
      </c>
      <c r="G46" s="203" t="s">
        <v>150</v>
      </c>
      <c r="H46" s="90" t="s">
        <v>168</v>
      </c>
      <c r="I46" s="204" t="s">
        <v>90</v>
      </c>
      <c r="J46" s="188"/>
      <c r="K46" s="81">
        <v>2</v>
      </c>
      <c r="L46" s="81">
        <v>0</v>
      </c>
      <c r="M46" s="81">
        <v>16</v>
      </c>
      <c r="N46" s="91">
        <v>0</v>
      </c>
      <c r="O46" s="92">
        <v>0</v>
      </c>
      <c r="P46" s="93">
        <f>N46+O46</f>
        <v>0</v>
      </c>
      <c r="Q46" s="82">
        <f>IFERROR(P46/M46,"-")</f>
        <v>0</v>
      </c>
      <c r="R46" s="81">
        <v>0</v>
      </c>
      <c r="S46" s="81">
        <v>0</v>
      </c>
      <c r="T46" s="82" t="str">
        <f>IFERROR(S46/(O46+P46),"-")</f>
        <v>-</v>
      </c>
      <c r="U46" s="182"/>
      <c r="V46" s="84">
        <v>0</v>
      </c>
      <c r="W46" s="82" t="str">
        <f>IF(P46=0,"-",V46/P46)</f>
        <v>-</v>
      </c>
      <c r="X46" s="186">
        <v>0</v>
      </c>
      <c r="Y46" s="187" t="str">
        <f>IFERROR(X46/P46,"-")</f>
        <v>-</v>
      </c>
      <c r="Z46" s="187" t="str">
        <f>IFERROR(X46/V46,"-")</f>
        <v>-</v>
      </c>
      <c r="AA46" s="188"/>
      <c r="AB46" s="85"/>
      <c r="AC46" s="79"/>
      <c r="AD46" s="94"/>
      <c r="AE46" s="95" t="str">
        <f>IF(P46=0,"",IF(AD46=0,"",(AD46/P46)))</f>
        <v/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 t="str">
        <f>IF(P46=0,"",IF(AM46=0,"",(AM46/P46)))</f>
        <v/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 t="str">
        <f>IF(P46=0,"",IF(AV46=0,"",(AV46/P46)))</f>
        <v/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 t="str">
        <f>IF(P46=0,"",IF(BE46=0,"",(BE46/P46)))</f>
        <v/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/>
      <c r="BO46" s="120" t="str">
        <f>IF(P46=0,"",IF(BN46=0,"",(BN46/P46)))</f>
        <v/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/>
      <c r="BX46" s="127" t="str">
        <f>IF(P46=0,"",IF(BW46=0,"",(BW46/P46)))</f>
        <v/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 t="str">
        <f>IF(P46=0,"",IF(CF46=0,"",(CF46/P46)))</f>
        <v/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171</v>
      </c>
      <c r="C47" s="203"/>
      <c r="D47" s="203"/>
      <c r="E47" s="203" t="s">
        <v>172</v>
      </c>
      <c r="F47" s="203" t="s">
        <v>64</v>
      </c>
      <c r="G47" s="203" t="s">
        <v>150</v>
      </c>
      <c r="H47" s="90" t="s">
        <v>168</v>
      </c>
      <c r="I47" s="205" t="s">
        <v>95</v>
      </c>
      <c r="J47" s="188"/>
      <c r="K47" s="81">
        <v>3</v>
      </c>
      <c r="L47" s="81">
        <v>0</v>
      </c>
      <c r="M47" s="81">
        <v>28</v>
      </c>
      <c r="N47" s="91">
        <v>2</v>
      </c>
      <c r="O47" s="92">
        <v>0</v>
      </c>
      <c r="P47" s="93">
        <f>N47+O47</f>
        <v>2</v>
      </c>
      <c r="Q47" s="82">
        <f>IFERROR(P47/M47,"-")</f>
        <v>0.071428571428571</v>
      </c>
      <c r="R47" s="81">
        <v>0</v>
      </c>
      <c r="S47" s="81">
        <v>2</v>
      </c>
      <c r="T47" s="82">
        <f>IFERROR(S47/(O47+P47),"-")</f>
        <v>1</v>
      </c>
      <c r="U47" s="182"/>
      <c r="V47" s="84">
        <v>1</v>
      </c>
      <c r="W47" s="82">
        <f>IF(P47=0,"-",V47/P47)</f>
        <v>0.5</v>
      </c>
      <c r="X47" s="186">
        <v>3000</v>
      </c>
      <c r="Y47" s="187">
        <f>IFERROR(X47/P47,"-")</f>
        <v>1500</v>
      </c>
      <c r="Z47" s="187">
        <f>IFERROR(X47/V47,"-")</f>
        <v>3000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>
        <v>1</v>
      </c>
      <c r="AW47" s="107">
        <f>IF(P47=0,"",IF(AV47=0,"",(AV47/P47)))</f>
        <v>0.5</v>
      </c>
      <c r="AX47" s="106"/>
      <c r="AY47" s="108">
        <f>IFERROR(AX47/AV47,"-")</f>
        <v>0</v>
      </c>
      <c r="AZ47" s="109"/>
      <c r="BA47" s="110">
        <f>IFERROR(AZ47/AV47,"-")</f>
        <v>0</v>
      </c>
      <c r="BB47" s="111"/>
      <c r="BC47" s="111"/>
      <c r="BD47" s="111"/>
      <c r="BE47" s="112">
        <v>1</v>
      </c>
      <c r="BF47" s="113">
        <f>IF(P47=0,"",IF(BE47=0,"",(BE47/P47)))</f>
        <v>0.5</v>
      </c>
      <c r="BG47" s="112">
        <v>1</v>
      </c>
      <c r="BH47" s="114">
        <f>IFERROR(BG47/BE47,"-")</f>
        <v>1</v>
      </c>
      <c r="BI47" s="115">
        <v>3000</v>
      </c>
      <c r="BJ47" s="116">
        <f>IFERROR(BI47/BE47,"-")</f>
        <v>3000</v>
      </c>
      <c r="BK47" s="117">
        <v>1</v>
      </c>
      <c r="BL47" s="117"/>
      <c r="BM47" s="117"/>
      <c r="BN47" s="119"/>
      <c r="BO47" s="120">
        <f>IF(P47=0,"",IF(BN47=0,"",(BN47/P47)))</f>
        <v>0</v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/>
      <c r="BX47" s="127">
        <f>IF(P47=0,"",IF(BW47=0,"",(BW47/P47)))</f>
        <v>0</v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1</v>
      </c>
      <c r="CP47" s="141">
        <v>3000</v>
      </c>
      <c r="CQ47" s="141">
        <v>3000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173</v>
      </c>
      <c r="C48" s="203"/>
      <c r="D48" s="203"/>
      <c r="E48" s="203" t="s">
        <v>174</v>
      </c>
      <c r="F48" s="203" t="s">
        <v>64</v>
      </c>
      <c r="G48" s="203" t="s">
        <v>150</v>
      </c>
      <c r="H48" s="90" t="s">
        <v>168</v>
      </c>
      <c r="I48" s="204" t="s">
        <v>175</v>
      </c>
      <c r="J48" s="188"/>
      <c r="K48" s="81">
        <v>1</v>
      </c>
      <c r="L48" s="81">
        <v>0</v>
      </c>
      <c r="M48" s="81">
        <v>11</v>
      </c>
      <c r="N48" s="91">
        <v>1</v>
      </c>
      <c r="O48" s="92">
        <v>0</v>
      </c>
      <c r="P48" s="93">
        <f>N48+O48</f>
        <v>1</v>
      </c>
      <c r="Q48" s="82">
        <f>IFERROR(P48/M48,"-")</f>
        <v>0.090909090909091</v>
      </c>
      <c r="R48" s="81">
        <v>0</v>
      </c>
      <c r="S48" s="81">
        <v>0</v>
      </c>
      <c r="T48" s="82">
        <f>IFERROR(S48/(O48+P48),"-")</f>
        <v>0</v>
      </c>
      <c r="U48" s="182"/>
      <c r="V48" s="84">
        <v>0</v>
      </c>
      <c r="W48" s="82">
        <f>IF(P48=0,"-",V48/P48)</f>
        <v>0</v>
      </c>
      <c r="X48" s="186">
        <v>0</v>
      </c>
      <c r="Y48" s="187">
        <f>IFERROR(X48/P48,"-")</f>
        <v>0</v>
      </c>
      <c r="Z48" s="187" t="str">
        <f>IFERROR(X48/V48,"-")</f>
        <v>-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>
        <v>1</v>
      </c>
      <c r="AN48" s="101">
        <f>IF(P48=0,"",IF(AM48=0,"",(AM48/P48)))</f>
        <v>1</v>
      </c>
      <c r="AO48" s="100"/>
      <c r="AP48" s="102">
        <f>IFERROR(AP48/AM48,"-")</f>
        <v>0</v>
      </c>
      <c r="AQ48" s="103"/>
      <c r="AR48" s="104">
        <f>IFERROR(AQ48/AM48,"-")</f>
        <v>0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/>
      <c r="BO48" s="120">
        <f>IF(P48=0,"",IF(BN48=0,"",(BN48/P48)))</f>
        <v>0</v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/>
      <c r="BX48" s="127">
        <f>IF(P48=0,"",IF(BW48=0,"",(BW48/P48)))</f>
        <v>0</v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176</v>
      </c>
      <c r="C49" s="203"/>
      <c r="D49" s="203" t="s">
        <v>76</v>
      </c>
      <c r="E49" s="203" t="s">
        <v>76</v>
      </c>
      <c r="F49" s="203" t="s">
        <v>77</v>
      </c>
      <c r="G49" s="203" t="s">
        <v>177</v>
      </c>
      <c r="H49" s="90"/>
      <c r="I49" s="90"/>
      <c r="J49" s="188"/>
      <c r="K49" s="81">
        <v>43</v>
      </c>
      <c r="L49" s="81">
        <v>25</v>
      </c>
      <c r="M49" s="81">
        <v>3</v>
      </c>
      <c r="N49" s="91">
        <v>2</v>
      </c>
      <c r="O49" s="92">
        <v>0</v>
      </c>
      <c r="P49" s="93">
        <f>N49+O49</f>
        <v>2</v>
      </c>
      <c r="Q49" s="82">
        <f>IFERROR(P49/M49,"-")</f>
        <v>0.66666666666667</v>
      </c>
      <c r="R49" s="81">
        <v>1</v>
      </c>
      <c r="S49" s="81">
        <v>0</v>
      </c>
      <c r="T49" s="82">
        <f>IFERROR(S49/(O49+P49),"-")</f>
        <v>0</v>
      </c>
      <c r="U49" s="182"/>
      <c r="V49" s="84">
        <v>1</v>
      </c>
      <c r="W49" s="82">
        <f>IF(P49=0,"-",V49/P49)</f>
        <v>0.5</v>
      </c>
      <c r="X49" s="186">
        <v>15000</v>
      </c>
      <c r="Y49" s="187">
        <f>IFERROR(X49/P49,"-")</f>
        <v>7500</v>
      </c>
      <c r="Z49" s="187">
        <f>IFERROR(X49/V49,"-")</f>
        <v>15000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>
        <v>2</v>
      </c>
      <c r="BO49" s="120">
        <f>IF(P49=0,"",IF(BN49=0,"",(BN49/P49)))</f>
        <v>1</v>
      </c>
      <c r="BP49" s="121">
        <v>1</v>
      </c>
      <c r="BQ49" s="122">
        <f>IFERROR(BP49/BN49,"-")</f>
        <v>0.5</v>
      </c>
      <c r="BR49" s="123">
        <v>15000</v>
      </c>
      <c r="BS49" s="124">
        <f>IFERROR(BR49/BN49,"-")</f>
        <v>7500</v>
      </c>
      <c r="BT49" s="125"/>
      <c r="BU49" s="125"/>
      <c r="BV49" s="125">
        <v>1</v>
      </c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1</v>
      </c>
      <c r="CP49" s="141">
        <v>15000</v>
      </c>
      <c r="CQ49" s="141">
        <v>15000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1.314</v>
      </c>
      <c r="B50" s="203" t="s">
        <v>178</v>
      </c>
      <c r="C50" s="203"/>
      <c r="D50" s="203" t="s">
        <v>86</v>
      </c>
      <c r="E50" s="203" t="s">
        <v>69</v>
      </c>
      <c r="F50" s="203" t="s">
        <v>179</v>
      </c>
      <c r="G50" s="203" t="s">
        <v>142</v>
      </c>
      <c r="H50" s="90" t="s">
        <v>180</v>
      </c>
      <c r="I50" s="205" t="s">
        <v>181</v>
      </c>
      <c r="J50" s="188">
        <v>450000</v>
      </c>
      <c r="K50" s="81">
        <v>26</v>
      </c>
      <c r="L50" s="81">
        <v>0</v>
      </c>
      <c r="M50" s="81">
        <v>102</v>
      </c>
      <c r="N50" s="91">
        <v>12</v>
      </c>
      <c r="O50" s="92">
        <v>0</v>
      </c>
      <c r="P50" s="93">
        <f>N50+O50</f>
        <v>12</v>
      </c>
      <c r="Q50" s="82">
        <f>IFERROR(P50/M50,"-")</f>
        <v>0.11764705882353</v>
      </c>
      <c r="R50" s="81">
        <v>4</v>
      </c>
      <c r="S50" s="81">
        <v>4</v>
      </c>
      <c r="T50" s="82">
        <f>IFERROR(S50/(O50+P50),"-")</f>
        <v>0.33333333333333</v>
      </c>
      <c r="U50" s="182">
        <f>IFERROR(J50/SUM(P50:P51),"-")</f>
        <v>14516.129032258</v>
      </c>
      <c r="V50" s="84">
        <v>4</v>
      </c>
      <c r="W50" s="82">
        <f>IF(P50=0,"-",V50/P50)</f>
        <v>0.33333333333333</v>
      </c>
      <c r="X50" s="186">
        <v>30000</v>
      </c>
      <c r="Y50" s="187">
        <f>IFERROR(X50/P50,"-")</f>
        <v>2500</v>
      </c>
      <c r="Z50" s="187">
        <f>IFERROR(X50/V50,"-")</f>
        <v>7500</v>
      </c>
      <c r="AA50" s="188">
        <f>SUM(X50:X51)-SUM(J50:J51)</f>
        <v>141300</v>
      </c>
      <c r="AB50" s="85">
        <f>SUM(X50:X51)/SUM(J50:J51)</f>
        <v>1.314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5</v>
      </c>
      <c r="BF50" s="113">
        <f>IF(P50=0,"",IF(BE50=0,"",(BE50/P50)))</f>
        <v>0.41666666666667</v>
      </c>
      <c r="BG50" s="112">
        <v>1</v>
      </c>
      <c r="BH50" s="114">
        <f>IFERROR(BG50/BE50,"-")</f>
        <v>0.2</v>
      </c>
      <c r="BI50" s="115">
        <v>10000</v>
      </c>
      <c r="BJ50" s="116">
        <f>IFERROR(BI50/BE50,"-")</f>
        <v>2000</v>
      </c>
      <c r="BK50" s="117"/>
      <c r="BL50" s="117">
        <v>1</v>
      </c>
      <c r="BM50" s="117"/>
      <c r="BN50" s="119">
        <v>3</v>
      </c>
      <c r="BO50" s="120">
        <f>IF(P50=0,"",IF(BN50=0,"",(BN50/P50)))</f>
        <v>0.25</v>
      </c>
      <c r="BP50" s="121">
        <v>2</v>
      </c>
      <c r="BQ50" s="122">
        <f>IFERROR(BP50/BN50,"-")</f>
        <v>0.66666666666667</v>
      </c>
      <c r="BR50" s="123">
        <v>17000</v>
      </c>
      <c r="BS50" s="124">
        <f>IFERROR(BR50/BN50,"-")</f>
        <v>5666.6666666667</v>
      </c>
      <c r="BT50" s="125">
        <v>1</v>
      </c>
      <c r="BU50" s="125"/>
      <c r="BV50" s="125">
        <v>1</v>
      </c>
      <c r="BW50" s="126">
        <v>3</v>
      </c>
      <c r="BX50" s="127">
        <f>IF(P50=0,"",IF(BW50=0,"",(BW50/P50)))</f>
        <v>0.25</v>
      </c>
      <c r="BY50" s="128">
        <v>1</v>
      </c>
      <c r="BZ50" s="129">
        <f>IFERROR(BY50/BW50,"-")</f>
        <v>0.33333333333333</v>
      </c>
      <c r="CA50" s="130">
        <v>3000</v>
      </c>
      <c r="CB50" s="131">
        <f>IFERROR(CA50/BW50,"-")</f>
        <v>1000</v>
      </c>
      <c r="CC50" s="132">
        <v>1</v>
      </c>
      <c r="CD50" s="132"/>
      <c r="CE50" s="132"/>
      <c r="CF50" s="133">
        <v>1</v>
      </c>
      <c r="CG50" s="134">
        <f>IF(P50=0,"",IF(CF50=0,"",(CF50/P50)))</f>
        <v>0.083333333333333</v>
      </c>
      <c r="CH50" s="135"/>
      <c r="CI50" s="136">
        <f>IFERROR(CH50/CF50,"-")</f>
        <v>0</v>
      </c>
      <c r="CJ50" s="137"/>
      <c r="CK50" s="138">
        <f>IFERROR(CJ50/CF50,"-")</f>
        <v>0</v>
      </c>
      <c r="CL50" s="139"/>
      <c r="CM50" s="139"/>
      <c r="CN50" s="139"/>
      <c r="CO50" s="140">
        <v>4</v>
      </c>
      <c r="CP50" s="141">
        <v>30000</v>
      </c>
      <c r="CQ50" s="141">
        <v>15000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182</v>
      </c>
      <c r="C51" s="203"/>
      <c r="D51" s="203" t="s">
        <v>86</v>
      </c>
      <c r="E51" s="203" t="s">
        <v>69</v>
      </c>
      <c r="F51" s="203" t="s">
        <v>77</v>
      </c>
      <c r="G51" s="203"/>
      <c r="H51" s="90"/>
      <c r="I51" s="90"/>
      <c r="J51" s="188"/>
      <c r="K51" s="81">
        <v>73</v>
      </c>
      <c r="L51" s="81">
        <v>52</v>
      </c>
      <c r="M51" s="81">
        <v>10</v>
      </c>
      <c r="N51" s="91">
        <v>19</v>
      </c>
      <c r="O51" s="92">
        <v>0</v>
      </c>
      <c r="P51" s="93">
        <f>N51+O51</f>
        <v>19</v>
      </c>
      <c r="Q51" s="82">
        <f>IFERROR(P51/M51,"-")</f>
        <v>1.9</v>
      </c>
      <c r="R51" s="81">
        <v>5</v>
      </c>
      <c r="S51" s="81">
        <v>4</v>
      </c>
      <c r="T51" s="82">
        <f>IFERROR(S51/(O51+P51),"-")</f>
        <v>0.21052631578947</v>
      </c>
      <c r="U51" s="182"/>
      <c r="V51" s="84">
        <v>6</v>
      </c>
      <c r="W51" s="82">
        <f>IF(P51=0,"-",V51/P51)</f>
        <v>0.31578947368421</v>
      </c>
      <c r="X51" s="186">
        <v>561300</v>
      </c>
      <c r="Y51" s="187">
        <f>IFERROR(X51/P51,"-")</f>
        <v>29542.105263158</v>
      </c>
      <c r="Z51" s="187">
        <f>IFERROR(X51/V51,"-")</f>
        <v>93550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4</v>
      </c>
      <c r="BF51" s="113">
        <f>IF(P51=0,"",IF(BE51=0,"",(BE51/P51)))</f>
        <v>0.21052631578947</v>
      </c>
      <c r="BG51" s="112">
        <v>1</v>
      </c>
      <c r="BH51" s="114">
        <f>IFERROR(BG51/BE51,"-")</f>
        <v>0.25</v>
      </c>
      <c r="BI51" s="115">
        <v>59000</v>
      </c>
      <c r="BJ51" s="116">
        <f>IFERROR(BI51/BE51,"-")</f>
        <v>14750</v>
      </c>
      <c r="BK51" s="117"/>
      <c r="BL51" s="117"/>
      <c r="BM51" s="117">
        <v>1</v>
      </c>
      <c r="BN51" s="119">
        <v>7</v>
      </c>
      <c r="BO51" s="120">
        <f>IF(P51=0,"",IF(BN51=0,"",(BN51/P51)))</f>
        <v>0.36842105263158</v>
      </c>
      <c r="BP51" s="121">
        <v>3</v>
      </c>
      <c r="BQ51" s="122">
        <f>IFERROR(BP51/BN51,"-")</f>
        <v>0.42857142857143</v>
      </c>
      <c r="BR51" s="123">
        <v>101300</v>
      </c>
      <c r="BS51" s="124">
        <f>IFERROR(BR51/BN51,"-")</f>
        <v>14471.428571429</v>
      </c>
      <c r="BT51" s="125">
        <v>1</v>
      </c>
      <c r="BU51" s="125">
        <v>1</v>
      </c>
      <c r="BV51" s="125">
        <v>1</v>
      </c>
      <c r="BW51" s="126">
        <v>6</v>
      </c>
      <c r="BX51" s="127">
        <f>IF(P51=0,"",IF(BW51=0,"",(BW51/P51)))</f>
        <v>0.31578947368421</v>
      </c>
      <c r="BY51" s="128">
        <v>2</v>
      </c>
      <c r="BZ51" s="129">
        <f>IFERROR(BY51/BW51,"-")</f>
        <v>0.33333333333333</v>
      </c>
      <c r="CA51" s="130">
        <v>401000</v>
      </c>
      <c r="CB51" s="131">
        <f>IFERROR(CA51/BW51,"-")</f>
        <v>66833.333333333</v>
      </c>
      <c r="CC51" s="132"/>
      <c r="CD51" s="132"/>
      <c r="CE51" s="132">
        <v>2</v>
      </c>
      <c r="CF51" s="133">
        <v>2</v>
      </c>
      <c r="CG51" s="134">
        <f>IF(P51=0,"",IF(CF51=0,"",(CF51/P51)))</f>
        <v>0.10526315789474</v>
      </c>
      <c r="CH51" s="135"/>
      <c r="CI51" s="136">
        <f>IFERROR(CH51/CF51,"-")</f>
        <v>0</v>
      </c>
      <c r="CJ51" s="137"/>
      <c r="CK51" s="138">
        <f>IFERROR(CJ51/CF51,"-")</f>
        <v>0</v>
      </c>
      <c r="CL51" s="139"/>
      <c r="CM51" s="139"/>
      <c r="CN51" s="139"/>
      <c r="CO51" s="140">
        <v>6</v>
      </c>
      <c r="CP51" s="141">
        <v>561300</v>
      </c>
      <c r="CQ51" s="141">
        <v>388000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0.64444444444444</v>
      </c>
      <c r="B52" s="203" t="s">
        <v>183</v>
      </c>
      <c r="C52" s="203"/>
      <c r="D52" s="203" t="s">
        <v>93</v>
      </c>
      <c r="E52" s="203" t="s">
        <v>184</v>
      </c>
      <c r="F52" s="203" t="s">
        <v>64</v>
      </c>
      <c r="G52" s="203" t="s">
        <v>185</v>
      </c>
      <c r="H52" s="90" t="s">
        <v>89</v>
      </c>
      <c r="I52" s="90" t="s">
        <v>186</v>
      </c>
      <c r="J52" s="188">
        <v>90000</v>
      </c>
      <c r="K52" s="81">
        <v>5</v>
      </c>
      <c r="L52" s="81">
        <v>0</v>
      </c>
      <c r="M52" s="81">
        <v>22</v>
      </c>
      <c r="N52" s="91">
        <v>3</v>
      </c>
      <c r="O52" s="92">
        <v>0</v>
      </c>
      <c r="P52" s="93">
        <f>N52+O52</f>
        <v>3</v>
      </c>
      <c r="Q52" s="82">
        <f>IFERROR(P52/M52,"-")</f>
        <v>0.13636363636364</v>
      </c>
      <c r="R52" s="81">
        <v>1</v>
      </c>
      <c r="S52" s="81">
        <v>1</v>
      </c>
      <c r="T52" s="82">
        <f>IFERROR(S52/(O52+P52),"-")</f>
        <v>0.33333333333333</v>
      </c>
      <c r="U52" s="182">
        <f>IFERROR(J52/SUM(P52:P53),"-")</f>
        <v>15000</v>
      </c>
      <c r="V52" s="84">
        <v>1</v>
      </c>
      <c r="W52" s="82">
        <f>IF(P52=0,"-",V52/P52)</f>
        <v>0.33333333333333</v>
      </c>
      <c r="X52" s="186">
        <v>58000</v>
      </c>
      <c r="Y52" s="187">
        <f>IFERROR(X52/P52,"-")</f>
        <v>19333.333333333</v>
      </c>
      <c r="Z52" s="187">
        <f>IFERROR(X52/V52,"-")</f>
        <v>58000</v>
      </c>
      <c r="AA52" s="188">
        <f>SUM(X52:X53)-SUM(J52:J53)</f>
        <v>-32000</v>
      </c>
      <c r="AB52" s="85">
        <f>SUM(X52:X53)/SUM(J52:J53)</f>
        <v>0.64444444444444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>
        <v>1</v>
      </c>
      <c r="BF52" s="113">
        <f>IF(P52=0,"",IF(BE52=0,"",(BE52/P52)))</f>
        <v>0.33333333333333</v>
      </c>
      <c r="BG52" s="112"/>
      <c r="BH52" s="114">
        <f>IFERROR(BG52/BE52,"-")</f>
        <v>0</v>
      </c>
      <c r="BI52" s="115"/>
      <c r="BJ52" s="116">
        <f>IFERROR(BI52/BE52,"-")</f>
        <v>0</v>
      </c>
      <c r="BK52" s="117"/>
      <c r="BL52" s="117"/>
      <c r="BM52" s="117"/>
      <c r="BN52" s="119">
        <v>1</v>
      </c>
      <c r="BO52" s="120">
        <f>IF(P52=0,"",IF(BN52=0,"",(BN52/P52)))</f>
        <v>0.33333333333333</v>
      </c>
      <c r="BP52" s="121"/>
      <c r="BQ52" s="122">
        <f>IFERROR(BP52/BN52,"-")</f>
        <v>0</v>
      </c>
      <c r="BR52" s="123"/>
      <c r="BS52" s="124">
        <f>IFERROR(BR52/BN52,"-")</f>
        <v>0</v>
      </c>
      <c r="BT52" s="125"/>
      <c r="BU52" s="125"/>
      <c r="BV52" s="125"/>
      <c r="BW52" s="126">
        <v>1</v>
      </c>
      <c r="BX52" s="127">
        <f>IF(P52=0,"",IF(BW52=0,"",(BW52/P52)))</f>
        <v>0.33333333333333</v>
      </c>
      <c r="BY52" s="128">
        <v>1</v>
      </c>
      <c r="BZ52" s="129">
        <f>IFERROR(BY52/BW52,"-")</f>
        <v>1</v>
      </c>
      <c r="CA52" s="130">
        <v>58000</v>
      </c>
      <c r="CB52" s="131">
        <f>IFERROR(CA52/BW52,"-")</f>
        <v>58000</v>
      </c>
      <c r="CC52" s="132"/>
      <c r="CD52" s="132"/>
      <c r="CE52" s="132">
        <v>1</v>
      </c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1</v>
      </c>
      <c r="CP52" s="141">
        <v>58000</v>
      </c>
      <c r="CQ52" s="141">
        <v>58000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187</v>
      </c>
      <c r="C53" s="203"/>
      <c r="D53" s="203" t="s">
        <v>93</v>
      </c>
      <c r="E53" s="203" t="s">
        <v>184</v>
      </c>
      <c r="F53" s="203" t="s">
        <v>77</v>
      </c>
      <c r="G53" s="203"/>
      <c r="H53" s="90"/>
      <c r="I53" s="90"/>
      <c r="J53" s="188"/>
      <c r="K53" s="81">
        <v>11</v>
      </c>
      <c r="L53" s="81">
        <v>8</v>
      </c>
      <c r="M53" s="81">
        <v>2</v>
      </c>
      <c r="N53" s="91">
        <v>3</v>
      </c>
      <c r="O53" s="92">
        <v>0</v>
      </c>
      <c r="P53" s="93">
        <f>N53+O53</f>
        <v>3</v>
      </c>
      <c r="Q53" s="82">
        <f>IFERROR(P53/M53,"-")</f>
        <v>1.5</v>
      </c>
      <c r="R53" s="81">
        <v>0</v>
      </c>
      <c r="S53" s="81">
        <v>2</v>
      </c>
      <c r="T53" s="82">
        <f>IFERROR(S53/(O53+P53),"-")</f>
        <v>0.66666666666667</v>
      </c>
      <c r="U53" s="182"/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>
        <f>IF(P53=0,"",IF(BE53=0,"",(BE53/P53)))</f>
        <v>0</v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>
        <v>2</v>
      </c>
      <c r="BO53" s="120">
        <f>IF(P53=0,"",IF(BN53=0,"",(BN53/P53)))</f>
        <v>0.66666666666667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>
        <v>1</v>
      </c>
      <c r="BX53" s="127">
        <f>IF(P53=0,"",IF(BW53=0,"",(BW53/P53)))</f>
        <v>0.33333333333333</v>
      </c>
      <c r="BY53" s="128"/>
      <c r="BZ53" s="129">
        <f>IFERROR(BY53/BW53,"-")</f>
        <v>0</v>
      </c>
      <c r="CA53" s="130"/>
      <c r="CB53" s="131">
        <f>IFERROR(CA53/BW53,"-")</f>
        <v>0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0</v>
      </c>
      <c r="B54" s="203" t="s">
        <v>188</v>
      </c>
      <c r="C54" s="203"/>
      <c r="D54" s="203" t="s">
        <v>132</v>
      </c>
      <c r="E54" s="203" t="s">
        <v>133</v>
      </c>
      <c r="F54" s="203" t="s">
        <v>64</v>
      </c>
      <c r="G54" s="203" t="s">
        <v>189</v>
      </c>
      <c r="H54" s="90" t="s">
        <v>66</v>
      </c>
      <c r="I54" s="205" t="s">
        <v>181</v>
      </c>
      <c r="J54" s="188">
        <v>190000</v>
      </c>
      <c r="K54" s="81">
        <v>2</v>
      </c>
      <c r="L54" s="81">
        <v>0</v>
      </c>
      <c r="M54" s="81">
        <v>15</v>
      </c>
      <c r="N54" s="91">
        <v>1</v>
      </c>
      <c r="O54" s="92">
        <v>0</v>
      </c>
      <c r="P54" s="93">
        <f>N54+O54</f>
        <v>1</v>
      </c>
      <c r="Q54" s="82">
        <f>IFERROR(P54/M54,"-")</f>
        <v>0.066666666666667</v>
      </c>
      <c r="R54" s="81">
        <v>0</v>
      </c>
      <c r="S54" s="81">
        <v>0</v>
      </c>
      <c r="T54" s="82">
        <f>IFERROR(S54/(O54+P54),"-")</f>
        <v>0</v>
      </c>
      <c r="U54" s="182">
        <f>IFERROR(J54/SUM(P54:P55),"-")</f>
        <v>95000</v>
      </c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>
        <f>SUM(X54:X55)-SUM(J54:J55)</f>
        <v>-190000</v>
      </c>
      <c r="AB54" s="85">
        <f>SUM(X54:X55)/SUM(J54:J55)</f>
        <v>0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>
        <v>1</v>
      </c>
      <c r="BF54" s="113">
        <f>IF(P54=0,"",IF(BE54=0,"",(BE54/P54)))</f>
        <v>1</v>
      </c>
      <c r="BG54" s="112"/>
      <c r="BH54" s="114">
        <f>IFERROR(BG54/BE54,"-")</f>
        <v>0</v>
      </c>
      <c r="BI54" s="115"/>
      <c r="BJ54" s="116">
        <f>IFERROR(BI54/BE54,"-")</f>
        <v>0</v>
      </c>
      <c r="BK54" s="117"/>
      <c r="BL54" s="117"/>
      <c r="BM54" s="117"/>
      <c r="BN54" s="119"/>
      <c r="BO54" s="120">
        <f>IF(P54=0,"",IF(BN54=0,"",(BN54/P54)))</f>
        <v>0</v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190</v>
      </c>
      <c r="C55" s="203"/>
      <c r="D55" s="203" t="s">
        <v>132</v>
      </c>
      <c r="E55" s="203" t="s">
        <v>133</v>
      </c>
      <c r="F55" s="203" t="s">
        <v>77</v>
      </c>
      <c r="G55" s="203"/>
      <c r="H55" s="90"/>
      <c r="I55" s="90"/>
      <c r="J55" s="188"/>
      <c r="K55" s="81">
        <v>14</v>
      </c>
      <c r="L55" s="81">
        <v>11</v>
      </c>
      <c r="M55" s="81">
        <v>0</v>
      </c>
      <c r="N55" s="91">
        <v>1</v>
      </c>
      <c r="O55" s="92">
        <v>0</v>
      </c>
      <c r="P55" s="93">
        <f>N55+O55</f>
        <v>1</v>
      </c>
      <c r="Q55" s="82" t="str">
        <f>IFERROR(P55/M55,"-")</f>
        <v>-</v>
      </c>
      <c r="R55" s="81">
        <v>0</v>
      </c>
      <c r="S55" s="81">
        <v>0</v>
      </c>
      <c r="T55" s="82">
        <f>IFERROR(S55/(O55+P55),"-")</f>
        <v>0</v>
      </c>
      <c r="U55" s="182"/>
      <c r="V55" s="84">
        <v>0</v>
      </c>
      <c r="W55" s="82">
        <f>IF(P55=0,"-",V55/P55)</f>
        <v>0</v>
      </c>
      <c r="X55" s="186">
        <v>0</v>
      </c>
      <c r="Y55" s="187">
        <f>IFERROR(X55/P55,"-")</f>
        <v>0</v>
      </c>
      <c r="Z55" s="187" t="str">
        <f>IFERROR(X55/V55,"-")</f>
        <v>-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/>
      <c r="BO55" s="120">
        <f>IF(P55=0,"",IF(BN55=0,"",(BN55/P55)))</f>
        <v>0</v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>
        <v>1</v>
      </c>
      <c r="BX55" s="127">
        <f>IF(P55=0,"",IF(BW55=0,"",(BW55/P55)))</f>
        <v>1</v>
      </c>
      <c r="BY55" s="128"/>
      <c r="BZ55" s="129">
        <f>IFERROR(BY55/BW55,"-")</f>
        <v>0</v>
      </c>
      <c r="CA55" s="130"/>
      <c r="CB55" s="131">
        <f>IFERROR(CA55/BW55,"-")</f>
        <v>0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30"/>
      <c r="B56" s="87"/>
      <c r="C56" s="88"/>
      <c r="D56" s="88"/>
      <c r="E56" s="88"/>
      <c r="F56" s="89"/>
      <c r="G56" s="90"/>
      <c r="H56" s="90"/>
      <c r="I56" s="90"/>
      <c r="J56" s="192"/>
      <c r="K56" s="34"/>
      <c r="L56" s="34"/>
      <c r="M56" s="31"/>
      <c r="N56" s="23"/>
      <c r="O56" s="23"/>
      <c r="P56" s="23"/>
      <c r="Q56" s="33"/>
      <c r="R56" s="32"/>
      <c r="S56" s="23"/>
      <c r="T56" s="32"/>
      <c r="U56" s="183"/>
      <c r="V56" s="25"/>
      <c r="W56" s="25"/>
      <c r="X56" s="189"/>
      <c r="Y56" s="189"/>
      <c r="Z56" s="189"/>
      <c r="AA56" s="189"/>
      <c r="AB56" s="33"/>
      <c r="AC56" s="59"/>
      <c r="AD56" s="63"/>
      <c r="AE56" s="64"/>
      <c r="AF56" s="63"/>
      <c r="AG56" s="67"/>
      <c r="AH56" s="68"/>
      <c r="AI56" s="69"/>
      <c r="AJ56" s="70"/>
      <c r="AK56" s="70"/>
      <c r="AL56" s="70"/>
      <c r="AM56" s="63"/>
      <c r="AN56" s="64"/>
      <c r="AO56" s="63"/>
      <c r="AP56" s="67"/>
      <c r="AQ56" s="68"/>
      <c r="AR56" s="69"/>
      <c r="AS56" s="70"/>
      <c r="AT56" s="70"/>
      <c r="AU56" s="70"/>
      <c r="AV56" s="63"/>
      <c r="AW56" s="64"/>
      <c r="AX56" s="63"/>
      <c r="AY56" s="67"/>
      <c r="AZ56" s="68"/>
      <c r="BA56" s="69"/>
      <c r="BB56" s="70"/>
      <c r="BC56" s="70"/>
      <c r="BD56" s="70"/>
      <c r="BE56" s="63"/>
      <c r="BF56" s="64"/>
      <c r="BG56" s="63"/>
      <c r="BH56" s="67"/>
      <c r="BI56" s="68"/>
      <c r="BJ56" s="69"/>
      <c r="BK56" s="70"/>
      <c r="BL56" s="70"/>
      <c r="BM56" s="70"/>
      <c r="BN56" s="65"/>
      <c r="BO56" s="66"/>
      <c r="BP56" s="63"/>
      <c r="BQ56" s="67"/>
      <c r="BR56" s="68"/>
      <c r="BS56" s="69"/>
      <c r="BT56" s="70"/>
      <c r="BU56" s="70"/>
      <c r="BV56" s="70"/>
      <c r="BW56" s="65"/>
      <c r="BX56" s="66"/>
      <c r="BY56" s="63"/>
      <c r="BZ56" s="67"/>
      <c r="CA56" s="68"/>
      <c r="CB56" s="69"/>
      <c r="CC56" s="70"/>
      <c r="CD56" s="70"/>
      <c r="CE56" s="70"/>
      <c r="CF56" s="65"/>
      <c r="CG56" s="66"/>
      <c r="CH56" s="63"/>
      <c r="CI56" s="67"/>
      <c r="CJ56" s="68"/>
      <c r="CK56" s="69"/>
      <c r="CL56" s="70"/>
      <c r="CM56" s="70"/>
      <c r="CN56" s="70"/>
      <c r="CO56" s="71"/>
      <c r="CP56" s="68"/>
      <c r="CQ56" s="68"/>
      <c r="CR56" s="68"/>
      <c r="CS56" s="72"/>
    </row>
    <row r="57" spans="1:98">
      <c r="A57" s="30"/>
      <c r="B57" s="37"/>
      <c r="C57" s="21"/>
      <c r="D57" s="21"/>
      <c r="E57" s="21"/>
      <c r="F57" s="22"/>
      <c r="G57" s="36"/>
      <c r="H57" s="36"/>
      <c r="I57" s="75"/>
      <c r="J57" s="193"/>
      <c r="K57" s="34"/>
      <c r="L57" s="34"/>
      <c r="M57" s="31"/>
      <c r="N57" s="23"/>
      <c r="O57" s="23"/>
      <c r="P57" s="23"/>
      <c r="Q57" s="33"/>
      <c r="R57" s="32"/>
      <c r="S57" s="23"/>
      <c r="T57" s="32"/>
      <c r="U57" s="183"/>
      <c r="V57" s="25"/>
      <c r="W57" s="25"/>
      <c r="X57" s="189"/>
      <c r="Y57" s="189"/>
      <c r="Z57" s="189"/>
      <c r="AA57" s="189"/>
      <c r="AB57" s="33"/>
      <c r="AC57" s="61"/>
      <c r="AD57" s="63"/>
      <c r="AE57" s="64"/>
      <c r="AF57" s="63"/>
      <c r="AG57" s="67"/>
      <c r="AH57" s="68"/>
      <c r="AI57" s="69"/>
      <c r="AJ57" s="70"/>
      <c r="AK57" s="70"/>
      <c r="AL57" s="70"/>
      <c r="AM57" s="63"/>
      <c r="AN57" s="64"/>
      <c r="AO57" s="63"/>
      <c r="AP57" s="67"/>
      <c r="AQ57" s="68"/>
      <c r="AR57" s="69"/>
      <c r="AS57" s="70"/>
      <c r="AT57" s="70"/>
      <c r="AU57" s="70"/>
      <c r="AV57" s="63"/>
      <c r="AW57" s="64"/>
      <c r="AX57" s="63"/>
      <c r="AY57" s="67"/>
      <c r="AZ57" s="68"/>
      <c r="BA57" s="69"/>
      <c r="BB57" s="70"/>
      <c r="BC57" s="70"/>
      <c r="BD57" s="70"/>
      <c r="BE57" s="63"/>
      <c r="BF57" s="64"/>
      <c r="BG57" s="63"/>
      <c r="BH57" s="67"/>
      <c r="BI57" s="68"/>
      <c r="BJ57" s="69"/>
      <c r="BK57" s="70"/>
      <c r="BL57" s="70"/>
      <c r="BM57" s="70"/>
      <c r="BN57" s="65"/>
      <c r="BO57" s="66"/>
      <c r="BP57" s="63"/>
      <c r="BQ57" s="67"/>
      <c r="BR57" s="68"/>
      <c r="BS57" s="69"/>
      <c r="BT57" s="70"/>
      <c r="BU57" s="70"/>
      <c r="BV57" s="70"/>
      <c r="BW57" s="65"/>
      <c r="BX57" s="66"/>
      <c r="BY57" s="63"/>
      <c r="BZ57" s="67"/>
      <c r="CA57" s="68"/>
      <c r="CB57" s="69"/>
      <c r="CC57" s="70"/>
      <c r="CD57" s="70"/>
      <c r="CE57" s="70"/>
      <c r="CF57" s="65"/>
      <c r="CG57" s="66"/>
      <c r="CH57" s="63"/>
      <c r="CI57" s="67"/>
      <c r="CJ57" s="68"/>
      <c r="CK57" s="69"/>
      <c r="CL57" s="70"/>
      <c r="CM57" s="70"/>
      <c r="CN57" s="70"/>
      <c r="CO57" s="71"/>
      <c r="CP57" s="68"/>
      <c r="CQ57" s="68"/>
      <c r="CR57" s="68"/>
      <c r="CS57" s="72"/>
    </row>
    <row r="58" spans="1:98">
      <c r="A58" s="19">
        <f>AB58</f>
        <v>2.3075767918089</v>
      </c>
      <c r="B58" s="39"/>
      <c r="C58" s="39"/>
      <c r="D58" s="39"/>
      <c r="E58" s="39"/>
      <c r="F58" s="39"/>
      <c r="G58" s="40" t="s">
        <v>191</v>
      </c>
      <c r="H58" s="40"/>
      <c r="I58" s="40"/>
      <c r="J58" s="190">
        <f>SUM(J6:J57)</f>
        <v>4395000</v>
      </c>
      <c r="K58" s="41">
        <f>SUM(K6:K57)</f>
        <v>1719</v>
      </c>
      <c r="L58" s="41">
        <f>SUM(L6:L57)</f>
        <v>791</v>
      </c>
      <c r="M58" s="41">
        <f>SUM(M6:M57)</f>
        <v>1994</v>
      </c>
      <c r="N58" s="41">
        <f>SUM(N6:N57)</f>
        <v>357</v>
      </c>
      <c r="O58" s="41">
        <f>SUM(O6:O57)</f>
        <v>3</v>
      </c>
      <c r="P58" s="41">
        <f>SUM(P6:P57)</f>
        <v>360</v>
      </c>
      <c r="Q58" s="42">
        <f>IFERROR(P58/M58,"-")</f>
        <v>0.18054162487462</v>
      </c>
      <c r="R58" s="78">
        <f>SUM(R6:R57)</f>
        <v>60</v>
      </c>
      <c r="S58" s="78">
        <f>SUM(S6:S57)</f>
        <v>107</v>
      </c>
      <c r="T58" s="42">
        <f>IFERROR(R58/P58,"-")</f>
        <v>0.16666666666667</v>
      </c>
      <c r="U58" s="184">
        <f>IFERROR(J58/P58,"-")</f>
        <v>12208.333333333</v>
      </c>
      <c r="V58" s="44">
        <f>SUM(V6:V57)</f>
        <v>98</v>
      </c>
      <c r="W58" s="42">
        <f>IFERROR(V58/P58,"-")</f>
        <v>0.27222222222222</v>
      </c>
      <c r="X58" s="190">
        <f>SUM(X6:X57)</f>
        <v>10141800</v>
      </c>
      <c r="Y58" s="190">
        <f>IFERROR(X58/P58,"-")</f>
        <v>28171.666666667</v>
      </c>
      <c r="Z58" s="190">
        <f>IFERROR(X58/V58,"-")</f>
        <v>103487.75510204</v>
      </c>
      <c r="AA58" s="190">
        <f>X58-J58</f>
        <v>5746800</v>
      </c>
      <c r="AB58" s="47">
        <f>X58/J58</f>
        <v>2.3075767918089</v>
      </c>
      <c r="AC58" s="60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  <c r="AZ58" s="62"/>
      <c r="BA58" s="62"/>
      <c r="BB58" s="62"/>
      <c r="BC58" s="62"/>
      <c r="BD58" s="62"/>
      <c r="BE58" s="62"/>
      <c r="BF58" s="62"/>
      <c r="BG58" s="62"/>
      <c r="BH58" s="62"/>
      <c r="BI58" s="62"/>
      <c r="BJ58" s="62"/>
      <c r="BK58" s="62"/>
      <c r="BL58" s="62"/>
      <c r="BM58" s="62"/>
      <c r="BN58" s="62"/>
      <c r="BO58" s="62"/>
      <c r="BP58" s="62"/>
      <c r="BQ58" s="62"/>
      <c r="BR58" s="62"/>
      <c r="BS58" s="62"/>
      <c r="BT58" s="62"/>
      <c r="BU58" s="62"/>
      <c r="BV58" s="62"/>
      <c r="BW58" s="62"/>
      <c r="BX58" s="62"/>
      <c r="BY58" s="62"/>
      <c r="BZ58" s="62"/>
      <c r="CA58" s="62"/>
      <c r="CB58" s="62"/>
      <c r="CC58" s="62"/>
      <c r="CD58" s="62"/>
      <c r="CE58" s="62"/>
      <c r="CF58" s="62"/>
      <c r="CG58" s="62"/>
      <c r="CH58" s="62"/>
      <c r="CI58" s="62"/>
      <c r="CJ58" s="62"/>
      <c r="CK58" s="62"/>
      <c r="CL58" s="62"/>
      <c r="CM58" s="62"/>
      <c r="CN58" s="62"/>
      <c r="CO58" s="62"/>
      <c r="CP58" s="62"/>
      <c r="CQ58" s="62"/>
      <c r="CR58" s="62"/>
      <c r="CS5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4"/>
    <mergeCell ref="J21:J24"/>
    <mergeCell ref="U21:U24"/>
    <mergeCell ref="AA21:AA24"/>
    <mergeCell ref="AB21:AB24"/>
    <mergeCell ref="A25:A28"/>
    <mergeCell ref="J25:J28"/>
    <mergeCell ref="U25:U28"/>
    <mergeCell ref="AA25:AA28"/>
    <mergeCell ref="AB25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9"/>
    <mergeCell ref="J45:J49"/>
    <mergeCell ref="U45:U49"/>
    <mergeCell ref="AA45:AA49"/>
    <mergeCell ref="AB45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192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3.58</v>
      </c>
      <c r="B6" s="203" t="s">
        <v>193</v>
      </c>
      <c r="C6" s="203" t="s">
        <v>194</v>
      </c>
      <c r="D6" s="203" t="s">
        <v>195</v>
      </c>
      <c r="E6" s="203" t="s">
        <v>196</v>
      </c>
      <c r="F6" s="203" t="s">
        <v>179</v>
      </c>
      <c r="G6" s="203" t="s">
        <v>197</v>
      </c>
      <c r="H6" s="90" t="s">
        <v>198</v>
      </c>
      <c r="I6" s="90" t="s">
        <v>199</v>
      </c>
      <c r="J6" s="188">
        <v>100000</v>
      </c>
      <c r="K6" s="81">
        <v>9</v>
      </c>
      <c r="L6" s="81">
        <v>0</v>
      </c>
      <c r="M6" s="81">
        <v>27</v>
      </c>
      <c r="N6" s="91">
        <v>5</v>
      </c>
      <c r="O6" s="92">
        <v>0</v>
      </c>
      <c r="P6" s="93">
        <f>N6+O6</f>
        <v>5</v>
      </c>
      <c r="Q6" s="82">
        <f>IFERROR(P6/M6,"-")</f>
        <v>0.18518518518519</v>
      </c>
      <c r="R6" s="81">
        <v>1</v>
      </c>
      <c r="S6" s="81">
        <v>1</v>
      </c>
      <c r="T6" s="82">
        <f>IFERROR(S6/(O6+P6),"-")</f>
        <v>0.2</v>
      </c>
      <c r="U6" s="182">
        <f>IFERROR(J6/SUM(P6:P7),"-")</f>
        <v>9090.9090909091</v>
      </c>
      <c r="V6" s="84">
        <v>1</v>
      </c>
      <c r="W6" s="82">
        <f>IF(P6=0,"-",V6/P6)</f>
        <v>0.2</v>
      </c>
      <c r="X6" s="186">
        <v>319000</v>
      </c>
      <c r="Y6" s="187">
        <f>IFERROR(X6/P6,"-")</f>
        <v>63800</v>
      </c>
      <c r="Z6" s="187">
        <f>IFERROR(X6/V6,"-")</f>
        <v>319000</v>
      </c>
      <c r="AA6" s="188">
        <f>SUM(X6:X7)-SUM(J6:J7)</f>
        <v>258000</v>
      </c>
      <c r="AB6" s="85">
        <f>SUM(X6:X7)/SUM(J6:J7)</f>
        <v>3.58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5</v>
      </c>
      <c r="BF6" s="113">
        <f>IF(P6=0,"",IF(BE6=0,"",(BE6/P6)))</f>
        <v>1</v>
      </c>
      <c r="BG6" s="112">
        <v>1</v>
      </c>
      <c r="BH6" s="114">
        <f>IFERROR(BG6/BE6,"-")</f>
        <v>0.2</v>
      </c>
      <c r="BI6" s="115">
        <v>319000</v>
      </c>
      <c r="BJ6" s="116">
        <f>IFERROR(BI6/BE6,"-")</f>
        <v>63800</v>
      </c>
      <c r="BK6" s="117"/>
      <c r="BL6" s="117"/>
      <c r="BM6" s="117">
        <v>1</v>
      </c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319000</v>
      </c>
      <c r="CQ6" s="141">
        <v>319000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200</v>
      </c>
      <c r="C7" s="203"/>
      <c r="D7" s="203"/>
      <c r="E7" s="203"/>
      <c r="F7" s="203" t="s">
        <v>77</v>
      </c>
      <c r="G7" s="203"/>
      <c r="H7" s="90"/>
      <c r="I7" s="90"/>
      <c r="J7" s="188"/>
      <c r="K7" s="81">
        <v>47</v>
      </c>
      <c r="L7" s="81">
        <v>23</v>
      </c>
      <c r="M7" s="81">
        <v>13</v>
      </c>
      <c r="N7" s="91">
        <v>6</v>
      </c>
      <c r="O7" s="92">
        <v>0</v>
      </c>
      <c r="P7" s="93">
        <f>N7+O7</f>
        <v>6</v>
      </c>
      <c r="Q7" s="82">
        <f>IFERROR(P7/M7,"-")</f>
        <v>0.46153846153846</v>
      </c>
      <c r="R7" s="81">
        <v>1</v>
      </c>
      <c r="S7" s="81">
        <v>1</v>
      </c>
      <c r="T7" s="82">
        <f>IFERROR(S7/(O7+P7),"-")</f>
        <v>0.16666666666667</v>
      </c>
      <c r="U7" s="182"/>
      <c r="V7" s="84">
        <v>2</v>
      </c>
      <c r="W7" s="82">
        <f>IF(P7=0,"-",V7/P7)</f>
        <v>0.33333333333333</v>
      </c>
      <c r="X7" s="186">
        <v>39000</v>
      </c>
      <c r="Y7" s="187">
        <f>IFERROR(X7/P7,"-")</f>
        <v>6500</v>
      </c>
      <c r="Z7" s="187">
        <f>IFERROR(X7/V7,"-")</f>
        <v>19500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0.16666666666667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</v>
      </c>
      <c r="BF7" s="113">
        <f>IF(P7=0,"",IF(BE7=0,"",(BE7/P7)))</f>
        <v>0.16666666666667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3</v>
      </c>
      <c r="BO7" s="120">
        <f>IF(P7=0,"",IF(BN7=0,"",(BN7/P7)))</f>
        <v>0.5</v>
      </c>
      <c r="BP7" s="121">
        <v>2</v>
      </c>
      <c r="BQ7" s="122">
        <f>IFERROR(BP7/BN7,"-")</f>
        <v>0.66666666666667</v>
      </c>
      <c r="BR7" s="123">
        <v>44000</v>
      </c>
      <c r="BS7" s="124">
        <f>IFERROR(BR7/BN7,"-")</f>
        <v>14666.666666667</v>
      </c>
      <c r="BT7" s="125"/>
      <c r="BU7" s="125">
        <v>1</v>
      </c>
      <c r="BV7" s="125">
        <v>1</v>
      </c>
      <c r="BW7" s="126">
        <v>1</v>
      </c>
      <c r="BX7" s="127">
        <f>IF(P7=0,"",IF(BW7=0,"",(BW7/P7)))</f>
        <v>0.16666666666667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39000</v>
      </c>
      <c r="CQ7" s="141">
        <v>34000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0.68</v>
      </c>
      <c r="B8" s="203" t="s">
        <v>201</v>
      </c>
      <c r="C8" s="203" t="s">
        <v>202</v>
      </c>
      <c r="D8" s="203" t="s">
        <v>203</v>
      </c>
      <c r="E8" s="203" t="s">
        <v>204</v>
      </c>
      <c r="F8" s="203" t="s">
        <v>179</v>
      </c>
      <c r="G8" s="203" t="s">
        <v>205</v>
      </c>
      <c r="H8" s="90" t="s">
        <v>206</v>
      </c>
      <c r="I8" s="90" t="s">
        <v>207</v>
      </c>
      <c r="J8" s="188">
        <v>275000</v>
      </c>
      <c r="K8" s="81">
        <v>34</v>
      </c>
      <c r="L8" s="81">
        <v>0</v>
      </c>
      <c r="M8" s="81">
        <v>98</v>
      </c>
      <c r="N8" s="91">
        <v>18</v>
      </c>
      <c r="O8" s="92">
        <v>0</v>
      </c>
      <c r="P8" s="93">
        <f>N8+O8</f>
        <v>18</v>
      </c>
      <c r="Q8" s="82">
        <f>IFERROR(P8/M8,"-")</f>
        <v>0.18367346938776</v>
      </c>
      <c r="R8" s="81">
        <v>2</v>
      </c>
      <c r="S8" s="81">
        <v>12</v>
      </c>
      <c r="T8" s="82">
        <f>IFERROR(S8/(O8+P8),"-")</f>
        <v>0.66666666666667</v>
      </c>
      <c r="U8" s="182">
        <f>IFERROR(J8/SUM(P8:P9),"-")</f>
        <v>7432.4324324324</v>
      </c>
      <c r="V8" s="84">
        <v>2</v>
      </c>
      <c r="W8" s="82">
        <f>IF(P8=0,"-",V8/P8)</f>
        <v>0.11111111111111</v>
      </c>
      <c r="X8" s="186">
        <v>8000</v>
      </c>
      <c r="Y8" s="187">
        <f>IFERROR(X8/P8,"-")</f>
        <v>444.44444444444</v>
      </c>
      <c r="Z8" s="187">
        <f>IFERROR(X8/V8,"-")</f>
        <v>4000</v>
      </c>
      <c r="AA8" s="188">
        <f>SUM(X8:X9)-SUM(J8:J9)</f>
        <v>-88000</v>
      </c>
      <c r="AB8" s="85">
        <f>SUM(X8:X9)/SUM(J8:J9)</f>
        <v>0.68</v>
      </c>
      <c r="AC8" s="79"/>
      <c r="AD8" s="94">
        <v>1</v>
      </c>
      <c r="AE8" s="95">
        <f>IF(P8=0,"",IF(AD8=0,"",(AD8/P8)))</f>
        <v>0.055555555555556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1</v>
      </c>
      <c r="AN8" s="101">
        <f>IF(P8=0,"",IF(AM8=0,"",(AM8/P8)))</f>
        <v>0.055555555555556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3</v>
      </c>
      <c r="AW8" s="107">
        <f>IF(P8=0,"",IF(AV8=0,"",(AV8/P8)))</f>
        <v>0.16666666666667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4</v>
      </c>
      <c r="BF8" s="113">
        <f>IF(P8=0,"",IF(BE8=0,"",(BE8/P8)))</f>
        <v>0.22222222222222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8</v>
      </c>
      <c r="BO8" s="120">
        <f>IF(P8=0,"",IF(BN8=0,"",(BN8/P8)))</f>
        <v>0.44444444444444</v>
      </c>
      <c r="BP8" s="121">
        <v>1</v>
      </c>
      <c r="BQ8" s="122">
        <f>IFERROR(BP8/BN8,"-")</f>
        <v>0.125</v>
      </c>
      <c r="BR8" s="123">
        <v>3000</v>
      </c>
      <c r="BS8" s="124">
        <f>IFERROR(BR8/BN8,"-")</f>
        <v>375</v>
      </c>
      <c r="BT8" s="125">
        <v>1</v>
      </c>
      <c r="BU8" s="125"/>
      <c r="BV8" s="125"/>
      <c r="BW8" s="126">
        <v>1</v>
      </c>
      <c r="BX8" s="127">
        <f>IF(P8=0,"",IF(BW8=0,"",(BW8/P8)))</f>
        <v>0.055555555555556</v>
      </c>
      <c r="BY8" s="128">
        <v>1</v>
      </c>
      <c r="BZ8" s="129">
        <f>IFERROR(BY8/BW8,"-")</f>
        <v>1</v>
      </c>
      <c r="CA8" s="130">
        <v>5000</v>
      </c>
      <c r="CB8" s="131">
        <f>IFERROR(CA8/BW8,"-")</f>
        <v>5000</v>
      </c>
      <c r="CC8" s="132">
        <v>1</v>
      </c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8000</v>
      </c>
      <c r="CQ8" s="141">
        <v>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208</v>
      </c>
      <c r="C9" s="203"/>
      <c r="D9" s="203"/>
      <c r="E9" s="203"/>
      <c r="F9" s="203" t="s">
        <v>77</v>
      </c>
      <c r="G9" s="203"/>
      <c r="H9" s="90"/>
      <c r="I9" s="90"/>
      <c r="J9" s="188"/>
      <c r="K9" s="81">
        <v>129</v>
      </c>
      <c r="L9" s="81">
        <v>96</v>
      </c>
      <c r="M9" s="81">
        <v>43</v>
      </c>
      <c r="N9" s="91">
        <v>19</v>
      </c>
      <c r="O9" s="92">
        <v>0</v>
      </c>
      <c r="P9" s="93">
        <f>N9+O9</f>
        <v>19</v>
      </c>
      <c r="Q9" s="82">
        <f>IFERROR(P9/M9,"-")</f>
        <v>0.44186046511628</v>
      </c>
      <c r="R9" s="81">
        <v>3</v>
      </c>
      <c r="S9" s="81">
        <v>4</v>
      </c>
      <c r="T9" s="82">
        <f>IFERROR(S9/(O9+P9),"-")</f>
        <v>0.21052631578947</v>
      </c>
      <c r="U9" s="182"/>
      <c r="V9" s="84">
        <v>4</v>
      </c>
      <c r="W9" s="82">
        <f>IF(P9=0,"-",V9/P9)</f>
        <v>0.21052631578947</v>
      </c>
      <c r="X9" s="186">
        <v>179000</v>
      </c>
      <c r="Y9" s="187">
        <f>IFERROR(X9/P9,"-")</f>
        <v>9421.0526315789</v>
      </c>
      <c r="Z9" s="187">
        <f>IFERROR(X9/V9,"-")</f>
        <v>44750</v>
      </c>
      <c r="AA9" s="188"/>
      <c r="AB9" s="85"/>
      <c r="AC9" s="79"/>
      <c r="AD9" s="94">
        <v>1</v>
      </c>
      <c r="AE9" s="95">
        <f>IF(P9=0,"",IF(AD9=0,"",(AD9/P9)))</f>
        <v>0.052631578947368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4</v>
      </c>
      <c r="AN9" s="101">
        <f>IF(P9=0,"",IF(AM9=0,"",(AM9/P9)))</f>
        <v>0.21052631578947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0.052631578947368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6</v>
      </c>
      <c r="BF9" s="113">
        <f>IF(P9=0,"",IF(BE9=0,"",(BE9/P9)))</f>
        <v>0.31578947368421</v>
      </c>
      <c r="BG9" s="112">
        <v>1</v>
      </c>
      <c r="BH9" s="114">
        <f>IFERROR(BG9/BE9,"-")</f>
        <v>0.16666666666667</v>
      </c>
      <c r="BI9" s="115">
        <v>87000</v>
      </c>
      <c r="BJ9" s="116">
        <f>IFERROR(BI9/BE9,"-")</f>
        <v>14500</v>
      </c>
      <c r="BK9" s="117"/>
      <c r="BL9" s="117"/>
      <c r="BM9" s="117">
        <v>1</v>
      </c>
      <c r="BN9" s="119">
        <v>6</v>
      </c>
      <c r="BO9" s="120">
        <f>IF(P9=0,"",IF(BN9=0,"",(BN9/P9)))</f>
        <v>0.31578947368421</v>
      </c>
      <c r="BP9" s="121">
        <v>2</v>
      </c>
      <c r="BQ9" s="122">
        <f>IFERROR(BP9/BN9,"-")</f>
        <v>0.33333333333333</v>
      </c>
      <c r="BR9" s="123">
        <v>16000</v>
      </c>
      <c r="BS9" s="124">
        <f>IFERROR(BR9/BN9,"-")</f>
        <v>2666.6666666667</v>
      </c>
      <c r="BT9" s="125"/>
      <c r="BU9" s="125">
        <v>2</v>
      </c>
      <c r="BV9" s="125"/>
      <c r="BW9" s="126">
        <v>1</v>
      </c>
      <c r="BX9" s="127">
        <f>IF(P9=0,"",IF(BW9=0,"",(BW9/P9)))</f>
        <v>0.052631578947368</v>
      </c>
      <c r="BY9" s="128">
        <v>1</v>
      </c>
      <c r="BZ9" s="129">
        <f>IFERROR(BY9/BW9,"-")</f>
        <v>1</v>
      </c>
      <c r="CA9" s="130">
        <v>86000</v>
      </c>
      <c r="CB9" s="131">
        <f>IFERROR(CA9/BW9,"-")</f>
        <v>86000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4</v>
      </c>
      <c r="CP9" s="141">
        <v>179000</v>
      </c>
      <c r="CQ9" s="141">
        <v>87000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1.5135135135135</v>
      </c>
      <c r="B10" s="203" t="s">
        <v>209</v>
      </c>
      <c r="C10" s="203" t="s">
        <v>210</v>
      </c>
      <c r="D10" s="203" t="s">
        <v>203</v>
      </c>
      <c r="E10" s="203" t="s">
        <v>204</v>
      </c>
      <c r="F10" s="203" t="s">
        <v>179</v>
      </c>
      <c r="G10" s="203" t="s">
        <v>211</v>
      </c>
      <c r="H10" s="90" t="s">
        <v>212</v>
      </c>
      <c r="I10" s="90" t="s">
        <v>213</v>
      </c>
      <c r="J10" s="188">
        <v>370000</v>
      </c>
      <c r="K10" s="81">
        <v>46</v>
      </c>
      <c r="L10" s="81">
        <v>0</v>
      </c>
      <c r="M10" s="81">
        <v>126</v>
      </c>
      <c r="N10" s="91">
        <v>17</v>
      </c>
      <c r="O10" s="92">
        <v>0</v>
      </c>
      <c r="P10" s="93">
        <f>N10+O10</f>
        <v>17</v>
      </c>
      <c r="Q10" s="82">
        <f>IFERROR(P10/M10,"-")</f>
        <v>0.13492063492063</v>
      </c>
      <c r="R10" s="81">
        <v>1</v>
      </c>
      <c r="S10" s="81">
        <v>7</v>
      </c>
      <c r="T10" s="82">
        <f>IFERROR(S10/(O10+P10),"-")</f>
        <v>0.41176470588235</v>
      </c>
      <c r="U10" s="182">
        <f>IFERROR(J10/SUM(P10:P11),"-")</f>
        <v>10571.428571429</v>
      </c>
      <c r="V10" s="84">
        <v>2</v>
      </c>
      <c r="W10" s="82">
        <f>IF(P10=0,"-",V10/P10)</f>
        <v>0.11764705882353</v>
      </c>
      <c r="X10" s="186">
        <v>16000</v>
      </c>
      <c r="Y10" s="187">
        <f>IFERROR(X10/P10,"-")</f>
        <v>941.17647058824</v>
      </c>
      <c r="Z10" s="187">
        <f>IFERROR(X10/V10,"-")</f>
        <v>8000</v>
      </c>
      <c r="AA10" s="188">
        <f>SUM(X10:X11)-SUM(J10:J11)</f>
        <v>190000</v>
      </c>
      <c r="AB10" s="85">
        <f>SUM(X10:X11)/SUM(J10:J11)</f>
        <v>1.5135135135135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5</v>
      </c>
      <c r="AN10" s="101">
        <f>IF(P10=0,"",IF(AM10=0,"",(AM10/P10)))</f>
        <v>0.29411764705882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2</v>
      </c>
      <c r="AW10" s="107">
        <f>IF(P10=0,"",IF(AV10=0,"",(AV10/P10)))</f>
        <v>0.11764705882353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1</v>
      </c>
      <c r="BF10" s="113">
        <f>IF(P10=0,"",IF(BE10=0,"",(BE10/P10)))</f>
        <v>0.058823529411765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5</v>
      </c>
      <c r="BO10" s="120">
        <f>IF(P10=0,"",IF(BN10=0,"",(BN10/P10)))</f>
        <v>0.29411764705882</v>
      </c>
      <c r="BP10" s="121">
        <v>1</v>
      </c>
      <c r="BQ10" s="122">
        <f>IFERROR(BP10/BN10,"-")</f>
        <v>0.2</v>
      </c>
      <c r="BR10" s="123">
        <v>3000</v>
      </c>
      <c r="BS10" s="124">
        <f>IFERROR(BR10/BN10,"-")</f>
        <v>600</v>
      </c>
      <c r="BT10" s="125">
        <v>1</v>
      </c>
      <c r="BU10" s="125"/>
      <c r="BV10" s="125"/>
      <c r="BW10" s="126">
        <v>4</v>
      </c>
      <c r="BX10" s="127">
        <f>IF(P10=0,"",IF(BW10=0,"",(BW10/P10)))</f>
        <v>0.23529411764706</v>
      </c>
      <c r="BY10" s="128">
        <v>1</v>
      </c>
      <c r="BZ10" s="129">
        <f>IFERROR(BY10/BW10,"-")</f>
        <v>0.25</v>
      </c>
      <c r="CA10" s="130">
        <v>13000</v>
      </c>
      <c r="CB10" s="131">
        <f>IFERROR(CA10/BW10,"-")</f>
        <v>3250</v>
      </c>
      <c r="CC10" s="132"/>
      <c r="CD10" s="132"/>
      <c r="CE10" s="132">
        <v>1</v>
      </c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2</v>
      </c>
      <c r="CP10" s="141">
        <v>16000</v>
      </c>
      <c r="CQ10" s="141">
        <v>13000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214</v>
      </c>
      <c r="C11" s="203"/>
      <c r="D11" s="203"/>
      <c r="E11" s="203"/>
      <c r="F11" s="203" t="s">
        <v>77</v>
      </c>
      <c r="G11" s="203"/>
      <c r="H11" s="90"/>
      <c r="I11" s="90"/>
      <c r="J11" s="188"/>
      <c r="K11" s="81">
        <v>150</v>
      </c>
      <c r="L11" s="81">
        <v>70</v>
      </c>
      <c r="M11" s="81">
        <v>46</v>
      </c>
      <c r="N11" s="91">
        <v>18</v>
      </c>
      <c r="O11" s="92">
        <v>0</v>
      </c>
      <c r="P11" s="93">
        <f>N11+O11</f>
        <v>18</v>
      </c>
      <c r="Q11" s="82">
        <f>IFERROR(P11/M11,"-")</f>
        <v>0.39130434782609</v>
      </c>
      <c r="R11" s="81">
        <v>7</v>
      </c>
      <c r="S11" s="81">
        <v>4</v>
      </c>
      <c r="T11" s="82">
        <f>IFERROR(S11/(O11+P11),"-")</f>
        <v>0.22222222222222</v>
      </c>
      <c r="U11" s="182"/>
      <c r="V11" s="84">
        <v>8</v>
      </c>
      <c r="W11" s="82">
        <f>IF(P11=0,"-",V11/P11)</f>
        <v>0.44444444444444</v>
      </c>
      <c r="X11" s="186">
        <v>544000</v>
      </c>
      <c r="Y11" s="187">
        <f>IFERROR(X11/P11,"-")</f>
        <v>30222.222222222</v>
      </c>
      <c r="Z11" s="187">
        <f>IFERROR(X11/V11,"-")</f>
        <v>68000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0.055555555555556</v>
      </c>
      <c r="AO11" s="100">
        <v>1</v>
      </c>
      <c r="AP11" s="102">
        <f>IFERROR(AP11/AM11,"-")</f>
        <v>0</v>
      </c>
      <c r="AQ11" s="103">
        <v>8000</v>
      </c>
      <c r="AR11" s="104">
        <f>IFERROR(AQ11/AM11,"-")</f>
        <v>8000</v>
      </c>
      <c r="AS11" s="105"/>
      <c r="AT11" s="105">
        <v>1</v>
      </c>
      <c r="AU11" s="105"/>
      <c r="AV11" s="106">
        <v>1</v>
      </c>
      <c r="AW11" s="107">
        <f>IF(P11=0,"",IF(AV11=0,"",(AV11/P11)))</f>
        <v>0.055555555555556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4</v>
      </c>
      <c r="BF11" s="113">
        <f>IF(P11=0,"",IF(BE11=0,"",(BE11/P11)))</f>
        <v>0.22222222222222</v>
      </c>
      <c r="BG11" s="112">
        <v>1</v>
      </c>
      <c r="BH11" s="114">
        <f>IFERROR(BG11/BE11,"-")</f>
        <v>0.25</v>
      </c>
      <c r="BI11" s="115">
        <v>20000</v>
      </c>
      <c r="BJ11" s="116">
        <f>IFERROR(BI11/BE11,"-")</f>
        <v>5000</v>
      </c>
      <c r="BK11" s="117"/>
      <c r="BL11" s="117"/>
      <c r="BM11" s="117">
        <v>1</v>
      </c>
      <c r="BN11" s="119">
        <v>5</v>
      </c>
      <c r="BO11" s="120">
        <f>IF(P11=0,"",IF(BN11=0,"",(BN11/P11)))</f>
        <v>0.27777777777778</v>
      </c>
      <c r="BP11" s="121">
        <v>3</v>
      </c>
      <c r="BQ11" s="122">
        <f>IFERROR(BP11/BN11,"-")</f>
        <v>0.6</v>
      </c>
      <c r="BR11" s="123">
        <v>331000</v>
      </c>
      <c r="BS11" s="124">
        <f>IFERROR(BR11/BN11,"-")</f>
        <v>66200</v>
      </c>
      <c r="BT11" s="125"/>
      <c r="BU11" s="125">
        <v>2</v>
      </c>
      <c r="BV11" s="125">
        <v>1</v>
      </c>
      <c r="BW11" s="126">
        <v>6</v>
      </c>
      <c r="BX11" s="127">
        <f>IF(P11=0,"",IF(BW11=0,"",(BW11/P11)))</f>
        <v>0.33333333333333</v>
      </c>
      <c r="BY11" s="128">
        <v>3</v>
      </c>
      <c r="BZ11" s="129">
        <f>IFERROR(BY11/BW11,"-")</f>
        <v>0.5</v>
      </c>
      <c r="CA11" s="130">
        <v>185000</v>
      </c>
      <c r="CB11" s="131">
        <f>IFERROR(CA11/BW11,"-")</f>
        <v>30833.333333333</v>
      </c>
      <c r="CC11" s="132"/>
      <c r="CD11" s="132">
        <v>1</v>
      </c>
      <c r="CE11" s="132">
        <v>2</v>
      </c>
      <c r="CF11" s="133">
        <v>1</v>
      </c>
      <c r="CG11" s="134">
        <f>IF(P11=0,"",IF(CF11=0,"",(CF11/P11)))</f>
        <v>0.055555555555556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8</v>
      </c>
      <c r="CP11" s="141">
        <v>544000</v>
      </c>
      <c r="CQ11" s="141">
        <v>308000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30"/>
      <c r="B12" s="87"/>
      <c r="C12" s="88"/>
      <c r="D12" s="88"/>
      <c r="E12" s="88"/>
      <c r="F12" s="89"/>
      <c r="G12" s="90"/>
      <c r="H12" s="90"/>
      <c r="I12" s="90"/>
      <c r="J12" s="192"/>
      <c r="K12" s="34"/>
      <c r="L12" s="34"/>
      <c r="M12" s="31"/>
      <c r="N12" s="23"/>
      <c r="O12" s="23"/>
      <c r="P12" s="23"/>
      <c r="Q12" s="33"/>
      <c r="R12" s="32"/>
      <c r="S12" s="23"/>
      <c r="T12" s="32"/>
      <c r="U12" s="183"/>
      <c r="V12" s="25"/>
      <c r="W12" s="25"/>
      <c r="X12" s="189"/>
      <c r="Y12" s="189"/>
      <c r="Z12" s="189"/>
      <c r="AA12" s="189"/>
      <c r="AB12" s="33"/>
      <c r="AC12" s="59"/>
      <c r="AD12" s="63"/>
      <c r="AE12" s="64"/>
      <c r="AF12" s="63"/>
      <c r="AG12" s="67"/>
      <c r="AH12" s="68"/>
      <c r="AI12" s="69"/>
      <c r="AJ12" s="70"/>
      <c r="AK12" s="70"/>
      <c r="AL12" s="70"/>
      <c r="AM12" s="63"/>
      <c r="AN12" s="64"/>
      <c r="AO12" s="63"/>
      <c r="AP12" s="67"/>
      <c r="AQ12" s="68"/>
      <c r="AR12" s="69"/>
      <c r="AS12" s="70"/>
      <c r="AT12" s="70"/>
      <c r="AU12" s="70"/>
      <c r="AV12" s="63"/>
      <c r="AW12" s="64"/>
      <c r="AX12" s="63"/>
      <c r="AY12" s="67"/>
      <c r="AZ12" s="68"/>
      <c r="BA12" s="69"/>
      <c r="BB12" s="70"/>
      <c r="BC12" s="70"/>
      <c r="BD12" s="70"/>
      <c r="BE12" s="63"/>
      <c r="BF12" s="64"/>
      <c r="BG12" s="63"/>
      <c r="BH12" s="67"/>
      <c r="BI12" s="68"/>
      <c r="BJ12" s="69"/>
      <c r="BK12" s="70"/>
      <c r="BL12" s="70"/>
      <c r="BM12" s="70"/>
      <c r="BN12" s="65"/>
      <c r="BO12" s="66"/>
      <c r="BP12" s="63"/>
      <c r="BQ12" s="67"/>
      <c r="BR12" s="68"/>
      <c r="BS12" s="69"/>
      <c r="BT12" s="70"/>
      <c r="BU12" s="70"/>
      <c r="BV12" s="70"/>
      <c r="BW12" s="65"/>
      <c r="BX12" s="66"/>
      <c r="BY12" s="63"/>
      <c r="BZ12" s="67"/>
      <c r="CA12" s="68"/>
      <c r="CB12" s="69"/>
      <c r="CC12" s="70"/>
      <c r="CD12" s="70"/>
      <c r="CE12" s="70"/>
      <c r="CF12" s="65"/>
      <c r="CG12" s="66"/>
      <c r="CH12" s="63"/>
      <c r="CI12" s="67"/>
      <c r="CJ12" s="68"/>
      <c r="CK12" s="69"/>
      <c r="CL12" s="70"/>
      <c r="CM12" s="70"/>
      <c r="CN12" s="70"/>
      <c r="CO12" s="71"/>
      <c r="CP12" s="68"/>
      <c r="CQ12" s="68"/>
      <c r="CR12" s="68"/>
      <c r="CS12" s="72"/>
    </row>
    <row r="13" spans="1:98">
      <c r="A13" s="30"/>
      <c r="B13" s="37"/>
      <c r="C13" s="21"/>
      <c r="D13" s="21"/>
      <c r="E13" s="21"/>
      <c r="F13" s="22"/>
      <c r="G13" s="36"/>
      <c r="H13" s="36"/>
      <c r="I13" s="75"/>
      <c r="J13" s="193"/>
      <c r="K13" s="34"/>
      <c r="L13" s="34"/>
      <c r="M13" s="31"/>
      <c r="N13" s="23"/>
      <c r="O13" s="23"/>
      <c r="P13" s="23"/>
      <c r="Q13" s="33"/>
      <c r="R13" s="32"/>
      <c r="S13" s="23"/>
      <c r="T13" s="32"/>
      <c r="U13" s="183"/>
      <c r="V13" s="25"/>
      <c r="W13" s="25"/>
      <c r="X13" s="189"/>
      <c r="Y13" s="189"/>
      <c r="Z13" s="189"/>
      <c r="AA13" s="189"/>
      <c r="AB13" s="33"/>
      <c r="AC13" s="61"/>
      <c r="AD13" s="63"/>
      <c r="AE13" s="64"/>
      <c r="AF13" s="63"/>
      <c r="AG13" s="67"/>
      <c r="AH13" s="68"/>
      <c r="AI13" s="69"/>
      <c r="AJ13" s="70"/>
      <c r="AK13" s="70"/>
      <c r="AL13" s="70"/>
      <c r="AM13" s="63"/>
      <c r="AN13" s="64"/>
      <c r="AO13" s="63"/>
      <c r="AP13" s="67"/>
      <c r="AQ13" s="68"/>
      <c r="AR13" s="69"/>
      <c r="AS13" s="70"/>
      <c r="AT13" s="70"/>
      <c r="AU13" s="70"/>
      <c r="AV13" s="63"/>
      <c r="AW13" s="64"/>
      <c r="AX13" s="63"/>
      <c r="AY13" s="67"/>
      <c r="AZ13" s="68"/>
      <c r="BA13" s="69"/>
      <c r="BB13" s="70"/>
      <c r="BC13" s="70"/>
      <c r="BD13" s="70"/>
      <c r="BE13" s="63"/>
      <c r="BF13" s="64"/>
      <c r="BG13" s="63"/>
      <c r="BH13" s="67"/>
      <c r="BI13" s="68"/>
      <c r="BJ13" s="69"/>
      <c r="BK13" s="70"/>
      <c r="BL13" s="70"/>
      <c r="BM13" s="70"/>
      <c r="BN13" s="65"/>
      <c r="BO13" s="66"/>
      <c r="BP13" s="63"/>
      <c r="BQ13" s="67"/>
      <c r="BR13" s="68"/>
      <c r="BS13" s="69"/>
      <c r="BT13" s="70"/>
      <c r="BU13" s="70"/>
      <c r="BV13" s="70"/>
      <c r="BW13" s="65"/>
      <c r="BX13" s="66"/>
      <c r="BY13" s="63"/>
      <c r="BZ13" s="67"/>
      <c r="CA13" s="68"/>
      <c r="CB13" s="69"/>
      <c r="CC13" s="70"/>
      <c r="CD13" s="70"/>
      <c r="CE13" s="70"/>
      <c r="CF13" s="65"/>
      <c r="CG13" s="66"/>
      <c r="CH13" s="63"/>
      <c r="CI13" s="67"/>
      <c r="CJ13" s="68"/>
      <c r="CK13" s="69"/>
      <c r="CL13" s="70"/>
      <c r="CM13" s="70"/>
      <c r="CN13" s="70"/>
      <c r="CO13" s="71"/>
      <c r="CP13" s="68"/>
      <c r="CQ13" s="68"/>
      <c r="CR13" s="68"/>
      <c r="CS13" s="72"/>
    </row>
    <row r="14" spans="1:98">
      <c r="A14" s="19">
        <f>AB14</f>
        <v>1.4832214765101</v>
      </c>
      <c r="B14" s="39"/>
      <c r="C14" s="39"/>
      <c r="D14" s="39"/>
      <c r="E14" s="39"/>
      <c r="F14" s="39"/>
      <c r="G14" s="40" t="s">
        <v>215</v>
      </c>
      <c r="H14" s="40"/>
      <c r="I14" s="40"/>
      <c r="J14" s="190">
        <f>SUM(J6:J13)</f>
        <v>745000</v>
      </c>
      <c r="K14" s="41">
        <f>SUM(K6:K13)</f>
        <v>415</v>
      </c>
      <c r="L14" s="41">
        <f>SUM(L6:L13)</f>
        <v>189</v>
      </c>
      <c r="M14" s="41">
        <f>SUM(M6:M13)</f>
        <v>353</v>
      </c>
      <c r="N14" s="41">
        <f>SUM(N6:N13)</f>
        <v>83</v>
      </c>
      <c r="O14" s="41">
        <f>SUM(O6:O13)</f>
        <v>0</v>
      </c>
      <c r="P14" s="41">
        <f>SUM(P6:P13)</f>
        <v>83</v>
      </c>
      <c r="Q14" s="42">
        <f>IFERROR(P14/M14,"-")</f>
        <v>0.23512747875354</v>
      </c>
      <c r="R14" s="78">
        <f>SUM(R6:R13)</f>
        <v>15</v>
      </c>
      <c r="S14" s="78">
        <f>SUM(S6:S13)</f>
        <v>29</v>
      </c>
      <c r="T14" s="42">
        <f>IFERROR(R14/P14,"-")</f>
        <v>0.18072289156627</v>
      </c>
      <c r="U14" s="184">
        <f>IFERROR(J14/P14,"-")</f>
        <v>8975.9036144578</v>
      </c>
      <c r="V14" s="44">
        <f>SUM(V6:V13)</f>
        <v>19</v>
      </c>
      <c r="W14" s="42">
        <f>IFERROR(V14/P14,"-")</f>
        <v>0.2289156626506</v>
      </c>
      <c r="X14" s="190">
        <f>SUM(X6:X13)</f>
        <v>1105000</v>
      </c>
      <c r="Y14" s="190">
        <f>IFERROR(X14/P14,"-")</f>
        <v>13313.253012048</v>
      </c>
      <c r="Z14" s="190">
        <f>IFERROR(X14/V14,"-")</f>
        <v>58157.894736842</v>
      </c>
      <c r="AA14" s="190">
        <f>X14-J14</f>
        <v>360000</v>
      </c>
      <c r="AB14" s="47">
        <f>X14/J14</f>
        <v>1.4832214765101</v>
      </c>
      <c r="AC14" s="60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