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<sst xmlns="http://schemas.openxmlformats.org/spreadsheetml/2006/main" uniqueCount="94">
  <si>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</si>
  <si>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</si>
  <si>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</si>
  <si>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</si>
  <si>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</si>
  <si>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</si>
  <si>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</si>
  <si>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</si>
  <si>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</si>
  <si>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</si>
  <si>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</si>
  <si>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</si>
  <si>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</si>
  <si>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</si>
  <si>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</si>
  <si>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</si>
  <si>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</si>
  <si>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</si>
  <si>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</si>
  <si>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</si>
  <si>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</si>
  <si>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</si>
  <si>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</si>
  <si>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</si>
  <si>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</si>
  <si>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12月</t>
  </si>
  <si>
    <t>わくドキ</t>
  </si>
  <si>
    <t>最終更新日</t>
  </si>
  <si>
    <t>03月31日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</si>
  <si>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</si>
  <si>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</si>
  <si>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</si>
  <si>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</si>
  <si>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</si>
  <si>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</si>
  <si>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</si>
  <si>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</si>
  <si>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</si>
  <si>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</si>
  <si>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</si>
  <si>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</si>
  <si>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</si>
  <si>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</si>
  <si>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</si>
  <si>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</si>
  <si>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</si>
  <si>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</si>
  <si>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</si>
  <si>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</si>
  <si>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</si>
  <si>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</si>
  <si>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</si>
  <si>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</si>
  <si>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</si>
  <si>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</si>
  <si>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</si>
  <si>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</si>
  <si>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</si>
  <si>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</si>
  <si>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</si>
  <si>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</si>
  <si>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ac055</t>
  </si>
  <si>
    <t>竹書房</t>
  </si>
  <si>
    <t>1Pスポーツ新聞版わくドキ</t>
  </si>
  <si>
    <t>lp03_f</t>
  </si>
  <si>
    <t>近代麻雀.1W</t>
  </si>
  <si>
    <t>4C1P</t>
  </si>
  <si>
    <t>12月01日(土)</t>
  </si>
  <si>
    <t>ac056</t>
  </si>
  <si>
    <t>空電</t>
  </si>
  <si>
    <t>ac057</t>
  </si>
  <si>
    <t>大洋図書</t>
  </si>
  <si>
    <t>2P_対談風_わくドキ</t>
  </si>
  <si>
    <t>昭和の不思議101</t>
  </si>
  <si>
    <t>1C2P</t>
  </si>
  <si>
    <t>12月10日(月)</t>
  </si>
  <si>
    <t>ac058</t>
  </si>
  <si>
    <t>雑誌 TOTAL</t>
  </si>
  <si>
    <t>●DVD 広告</t>
  </si>
  <si>
    <t>pw061</t>
  </si>
  <si>
    <t>インフォメディア</t>
  </si>
  <si>
    <t>DVD漫画けんじ</t>
  </si>
  <si>
    <t>lp07</t>
  </si>
  <si>
    <t>濡れる五十路 痺れる六十路妻!</t>
  </si>
  <si>
    <t>DVD袋裏4C+コンテンツ枠</t>
  </si>
  <si>
    <t>12月11日(火)</t>
  </si>
  <si>
    <t>pw062</t>
  </si>
  <si>
    <t>pw063</t>
  </si>
  <si>
    <t>ダイアプレス</t>
  </si>
  <si>
    <t>ロシアの妖精</t>
  </si>
  <si>
    <t>DVD袋表4C</t>
  </si>
  <si>
    <t>12月26日(水)</t>
  </si>
  <si>
    <t>pw064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</si>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</sst>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</v>
      </c>
      <c r="D6" s="195">
        <v>95000</v>
      </c>
      <c r="E6" s="81">
        <v>31</v>
      </c>
      <c r="F6" s="81">
        <v>19</v>
      </c>
      <c r="G6" s="81">
        <v>26</v>
      </c>
      <c r="H6" s="91">
        <v>12</v>
      </c>
      <c r="I6" s="92">
        <v>0</v>
      </c>
      <c r="J6" s="145">
        <f>H6+I6</f>
        <v>12</v>
      </c>
      <c r="K6" s="82">
        <f>IFERROR(J6/G6,"-")</f>
        <v>0.46153846153846</v>
      </c>
      <c r="L6" s="81">
        <v>2</v>
      </c>
      <c r="M6" s="81">
        <v>4</v>
      </c>
      <c r="N6" s="82">
        <f>IFERROR(L6/J6,"-")</f>
        <v>0.16666666666667</v>
      </c>
      <c r="O6" s="83">
        <f>IFERROR(D6/J6,"-")</f>
        <v>7916.6666666667</v>
      </c>
      <c r="P6" s="84">
        <v>2</v>
      </c>
      <c r="Q6" s="82">
        <f>IFERROR(P6/J6,"-")</f>
        <v>0.16666666666667</v>
      </c>
      <c r="R6" s="200">
        <v>13000</v>
      </c>
      <c r="S6" s="201">
        <f>IFERROR(R6/J6,"-")</f>
        <v>1083.3333333333</v>
      </c>
      <c r="T6" s="201">
        <f>IFERROR(R6/P6,"-")</f>
        <v>6500</v>
      </c>
      <c r="U6" s="195">
        <f>IFERROR(R6-D6,"-")</f>
        <v>-82000</v>
      </c>
      <c r="V6" s="85">
        <f>R6/D6</f>
        <v>0.13684210526316</v>
      </c>
      <c r="W6" s="79"/>
      <c r="X6" s="144"/>
    </row>
    <row r="7" spans="1:24">
      <c r="A7" s="80"/>
      <c r="B7" s="86" t="s">
        <v>24</v>
      </c>
      <c r="C7" s="86">
        <v>4</v>
      </c>
      <c r="D7" s="195">
        <v>155000</v>
      </c>
      <c r="E7" s="81">
        <v>346</v>
      </c>
      <c r="F7" s="81">
        <v>239</v>
      </c>
      <c r="G7" s="81">
        <v>241</v>
      </c>
      <c r="H7" s="91">
        <v>94</v>
      </c>
      <c r="I7" s="92">
        <v>0</v>
      </c>
      <c r="J7" s="145">
        <f>H7+I7</f>
        <v>94</v>
      </c>
      <c r="K7" s="82">
        <f>IFERROR(J7/G7,"-")</f>
        <v>0.39004149377593</v>
      </c>
      <c r="L7" s="81">
        <v>8</v>
      </c>
      <c r="M7" s="81">
        <v>26</v>
      </c>
      <c r="N7" s="82">
        <f>IFERROR(L7/J7,"-")</f>
        <v>0.085106382978723</v>
      </c>
      <c r="O7" s="83">
        <f>IFERROR(D7/J7,"-")</f>
        <v>1648.9361702128</v>
      </c>
      <c r="P7" s="84">
        <v>15</v>
      </c>
      <c r="Q7" s="82">
        <f>IFERROR(P7/J7,"-")</f>
        <v>0.15957446808511</v>
      </c>
      <c r="R7" s="200">
        <v>1182000</v>
      </c>
      <c r="S7" s="201">
        <f>IFERROR(R7/J7,"-")</f>
        <v>12574.468085106</v>
      </c>
      <c r="T7" s="201">
        <f>IFERROR(R7/P7,"-")</f>
        <v>78800</v>
      </c>
      <c r="U7" s="195">
        <f>IFERROR(R7-D7,"-")</f>
        <v>1027000</v>
      </c>
      <c r="V7" s="85">
        <f>R7/D7</f>
        <v>7.6258064516129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250000</v>
      </c>
      <c r="E10" s="41">
        <f>SUM(E6:E8)</f>
        <v>377</v>
      </c>
      <c r="F10" s="41">
        <f>SUM(F6:F8)</f>
        <v>258</v>
      </c>
      <c r="G10" s="41">
        <f>SUM(G6:G8)</f>
        <v>267</v>
      </c>
      <c r="H10" s="41">
        <f>SUM(H6:H8)</f>
        <v>106</v>
      </c>
      <c r="I10" s="41">
        <f>SUM(I6:I8)</f>
        <v>0</v>
      </c>
      <c r="J10" s="41">
        <f>SUM(J6:J8)</f>
        <v>106</v>
      </c>
      <c r="K10" s="42">
        <f>IFERROR(J10/G10,"-")</f>
        <v>0.39700374531835</v>
      </c>
      <c r="L10" s="78">
        <f>SUM(L6:L8)</f>
        <v>10</v>
      </c>
      <c r="M10" s="78">
        <f>SUM(M6:M8)</f>
        <v>30</v>
      </c>
      <c r="N10" s="42">
        <f>IFERROR(L10/J10,"-")</f>
        <v>0.094339622641509</v>
      </c>
      <c r="O10" s="43">
        <f>IFERROR(D10/J10,"-")</f>
        <v>2358.4905660377</v>
      </c>
      <c r="P10" s="44">
        <f>SUM(P6:P8)</f>
        <v>17</v>
      </c>
      <c r="Q10" s="42">
        <f>IFERROR(P10/J10,"-")</f>
        <v>0.16037735849057</v>
      </c>
      <c r="R10" s="45">
        <f>SUM(R6:R8)</f>
        <v>1195000</v>
      </c>
      <c r="S10" s="45">
        <f>IFERROR(R10/J10,"-")</f>
        <v>11273.58490566</v>
      </c>
      <c r="T10" s="45">
        <f>IFERROR(R10/P10,"-")</f>
        <v>70294.117647059</v>
      </c>
      <c r="U10" s="46">
        <f>SUM(U6:U8)</f>
        <v>945000</v>
      </c>
      <c r="V10" s="47">
        <f>IFERROR(R10/D10,"-")</f>
        <v>4.78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204" t="s">
        <v>67</v>
      </c>
      <c r="J6" s="188">
        <v>50000</v>
      </c>
      <c r="K6" s="81">
        <v>1</v>
      </c>
      <c r="L6" s="81">
        <v>0</v>
      </c>
      <c r="M6" s="81">
        <v>6</v>
      </c>
      <c r="N6" s="91">
        <v>2</v>
      </c>
      <c r="O6" s="92">
        <v>0</v>
      </c>
      <c r="P6" s="93">
        <f>N6+O6</f>
        <v>2</v>
      </c>
      <c r="Q6" s="82">
        <f>IFERROR(P6/M6,"-")</f>
        <v>0.33333333333333</v>
      </c>
      <c r="R6" s="81">
        <v>0</v>
      </c>
      <c r="S6" s="81">
        <v>2</v>
      </c>
      <c r="T6" s="82">
        <f>IFERROR(S6/(O6+P6),"-")</f>
        <v>1</v>
      </c>
      <c r="U6" s="182">
        <f>IFERROR(J6/SUM(P6:P7),"-")</f>
        <v>12500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-50000</v>
      </c>
      <c r="AB6" s="85">
        <f>SUM(X6:X7)/SUM(J6:J7)</f>
        <v>0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2</v>
      </c>
      <c r="BF6" s="113">
        <f>IF(P6=0,"",IF(BE6=0,"",(BE6/P6)))</f>
        <v>1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8</v>
      </c>
      <c r="L7" s="81">
        <v>7</v>
      </c>
      <c r="M7" s="81">
        <v>5</v>
      </c>
      <c r="N7" s="91">
        <v>2</v>
      </c>
      <c r="O7" s="92">
        <v>0</v>
      </c>
      <c r="P7" s="93">
        <f>N7+O7</f>
        <v>2</v>
      </c>
      <c r="Q7" s="82">
        <f>IFERROR(P7/M7,"-")</f>
        <v>0.4</v>
      </c>
      <c r="R7" s="81">
        <v>0</v>
      </c>
      <c r="S7" s="81">
        <v>0</v>
      </c>
      <c r="T7" s="82">
        <f>IFERROR(S7/(O7+P7),"-")</f>
        <v>0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1</v>
      </c>
      <c r="BO7" s="120">
        <f>IF(P7=0,"",IF(BN7=0,"",(BN7/P7)))</f>
        <v>0.5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0.5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0.28888888888889</v>
      </c>
      <c r="B8" s="203" t="s">
        <v>70</v>
      </c>
      <c r="C8" s="203" t="s">
        <v>71</v>
      </c>
      <c r="D8" s="203" t="s">
        <v>72</v>
      </c>
      <c r="E8" s="203"/>
      <c r="F8" s="203" t="s">
        <v>64</v>
      </c>
      <c r="G8" s="203" t="s">
        <v>73</v>
      </c>
      <c r="H8" s="90" t="s">
        <v>74</v>
      </c>
      <c r="I8" s="90" t="s">
        <v>75</v>
      </c>
      <c r="J8" s="188">
        <v>45000</v>
      </c>
      <c r="K8" s="81">
        <v>1</v>
      </c>
      <c r="L8" s="81">
        <v>0</v>
      </c>
      <c r="M8" s="81">
        <v>13</v>
      </c>
      <c r="N8" s="91">
        <v>3</v>
      </c>
      <c r="O8" s="92">
        <v>0</v>
      </c>
      <c r="P8" s="93">
        <f>N8+O8</f>
        <v>3</v>
      </c>
      <c r="Q8" s="82">
        <f>IFERROR(P8/M8,"-")</f>
        <v>0.23076923076923</v>
      </c>
      <c r="R8" s="81">
        <v>1</v>
      </c>
      <c r="S8" s="81">
        <v>1</v>
      </c>
      <c r="T8" s="82">
        <f>IFERROR(S8/(O8+P8),"-")</f>
        <v>0.33333333333333</v>
      </c>
      <c r="U8" s="182">
        <f>IFERROR(J8/SUM(P8:P9),"-")</f>
        <v>5625</v>
      </c>
      <c r="V8" s="84">
        <v>1</v>
      </c>
      <c r="W8" s="82">
        <f>IF(P8=0,"-",V8/P8)</f>
        <v>0.33333333333333</v>
      </c>
      <c r="X8" s="186">
        <v>3000</v>
      </c>
      <c r="Y8" s="187">
        <f>IFERROR(X8/P8,"-")</f>
        <v>1000</v>
      </c>
      <c r="Z8" s="187">
        <f>IFERROR(X8/V8,"-")</f>
        <v>3000</v>
      </c>
      <c r="AA8" s="188">
        <f>SUM(X8:X9)-SUM(J8:J9)</f>
        <v>-32000</v>
      </c>
      <c r="AB8" s="85">
        <f>SUM(X8:X9)/SUM(J8:J9)</f>
        <v>0.28888888888889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0.66666666666667</v>
      </c>
      <c r="BG8" s="112">
        <v>1</v>
      </c>
      <c r="BH8" s="114">
        <f>IFERROR(BG8/BE8,"-")</f>
        <v>0.5</v>
      </c>
      <c r="BI8" s="115">
        <v>3000</v>
      </c>
      <c r="BJ8" s="116">
        <f>IFERROR(BI8/BE8,"-")</f>
        <v>1500</v>
      </c>
      <c r="BK8" s="117">
        <v>1</v>
      </c>
      <c r="BL8" s="117"/>
      <c r="BM8" s="117"/>
      <c r="BN8" s="119">
        <v>1</v>
      </c>
      <c r="BO8" s="120">
        <f>IF(P8=0,"",IF(BN8=0,"",(BN8/P8)))</f>
        <v>0.33333333333333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3000</v>
      </c>
      <c r="CQ8" s="141">
        <v>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76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21</v>
      </c>
      <c r="L9" s="81">
        <v>12</v>
      </c>
      <c r="M9" s="81">
        <v>2</v>
      </c>
      <c r="N9" s="91">
        <v>5</v>
      </c>
      <c r="O9" s="92">
        <v>0</v>
      </c>
      <c r="P9" s="93">
        <f>N9+O9</f>
        <v>5</v>
      </c>
      <c r="Q9" s="82">
        <f>IFERROR(P9/M9,"-")</f>
        <v>2.5</v>
      </c>
      <c r="R9" s="81">
        <v>1</v>
      </c>
      <c r="S9" s="81">
        <v>1</v>
      </c>
      <c r="T9" s="82">
        <f>IFERROR(S9/(O9+P9),"-")</f>
        <v>0.2</v>
      </c>
      <c r="U9" s="182"/>
      <c r="V9" s="84">
        <v>1</v>
      </c>
      <c r="W9" s="82">
        <f>IF(P9=0,"-",V9/P9)</f>
        <v>0.2</v>
      </c>
      <c r="X9" s="186">
        <v>10000</v>
      </c>
      <c r="Y9" s="187">
        <f>IFERROR(X9/P9,"-")</f>
        <v>2000</v>
      </c>
      <c r="Z9" s="187">
        <f>IFERROR(X9/V9,"-")</f>
        <v>10000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2</v>
      </c>
      <c r="BF9" s="113">
        <f>IF(P9=0,"",IF(BE9=0,"",(BE9/P9)))</f>
        <v>0.4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2</v>
      </c>
      <c r="BO9" s="120">
        <f>IF(P9=0,"",IF(BN9=0,"",(BN9/P9)))</f>
        <v>0.4</v>
      </c>
      <c r="BP9" s="121">
        <v>1</v>
      </c>
      <c r="BQ9" s="122">
        <f>IFERROR(BP9/BN9,"-")</f>
        <v>0.5</v>
      </c>
      <c r="BR9" s="123">
        <v>10000</v>
      </c>
      <c r="BS9" s="124">
        <f>IFERROR(BR9/BN9,"-")</f>
        <v>5000</v>
      </c>
      <c r="BT9" s="125"/>
      <c r="BU9" s="125">
        <v>1</v>
      </c>
      <c r="BV9" s="125"/>
      <c r="BW9" s="126">
        <v>1</v>
      </c>
      <c r="BX9" s="127">
        <f>IF(P9=0,"",IF(BW9=0,"",(BW9/P9)))</f>
        <v>0.2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10000</v>
      </c>
      <c r="CQ9" s="141">
        <v>10000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0.13684210526316</v>
      </c>
      <c r="B12" s="39"/>
      <c r="C12" s="39"/>
      <c r="D12" s="39"/>
      <c r="E12" s="39"/>
      <c r="F12" s="39"/>
      <c r="G12" s="40" t="s">
        <v>77</v>
      </c>
      <c r="H12" s="40"/>
      <c r="I12" s="40"/>
      <c r="J12" s="190">
        <f>SUM(J6:J11)</f>
        <v>95000</v>
      </c>
      <c r="K12" s="41">
        <f>SUM(K6:K11)</f>
        <v>31</v>
      </c>
      <c r="L12" s="41">
        <f>SUM(L6:L11)</f>
        <v>19</v>
      </c>
      <c r="M12" s="41">
        <f>SUM(M6:M11)</f>
        <v>26</v>
      </c>
      <c r="N12" s="41">
        <f>SUM(N6:N11)</f>
        <v>12</v>
      </c>
      <c r="O12" s="41">
        <f>SUM(O6:O11)</f>
        <v>0</v>
      </c>
      <c r="P12" s="41">
        <f>SUM(P6:P11)</f>
        <v>12</v>
      </c>
      <c r="Q12" s="42">
        <f>IFERROR(P12/M12,"-")</f>
        <v>0.46153846153846</v>
      </c>
      <c r="R12" s="78">
        <f>SUM(R6:R11)</f>
        <v>2</v>
      </c>
      <c r="S12" s="78">
        <f>SUM(S6:S11)</f>
        <v>4</v>
      </c>
      <c r="T12" s="42">
        <f>IFERROR(R12/P12,"-")</f>
        <v>0.16666666666667</v>
      </c>
      <c r="U12" s="184">
        <f>IFERROR(J12/P12,"-")</f>
        <v>7916.6666666667</v>
      </c>
      <c r="V12" s="44">
        <f>SUM(V6:V11)</f>
        <v>2</v>
      </c>
      <c r="W12" s="42">
        <f>IFERROR(V12/P12,"-")</f>
        <v>0.16666666666667</v>
      </c>
      <c r="X12" s="190">
        <f>SUM(X6:X11)</f>
        <v>13000</v>
      </c>
      <c r="Y12" s="190">
        <f>IFERROR(X12/P12,"-")</f>
        <v>1083.3333333333</v>
      </c>
      <c r="Z12" s="190">
        <f>IFERROR(X12/V12,"-")</f>
        <v>6500</v>
      </c>
      <c r="AA12" s="190">
        <f>X12-J12</f>
        <v>-82000</v>
      </c>
      <c r="AB12" s="47">
        <f>X12/J12</f>
        <v>0.13684210526316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78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6.8133333333333</v>
      </c>
      <c r="B6" s="203" t="s">
        <v>79</v>
      </c>
      <c r="C6" s="203" t="s">
        <v>80</v>
      </c>
      <c r="D6" s="203" t="s">
        <v>81</v>
      </c>
      <c r="E6" s="203"/>
      <c r="F6" s="203" t="s">
        <v>82</v>
      </c>
      <c r="G6" s="203" t="s">
        <v>83</v>
      </c>
      <c r="H6" s="90" t="s">
        <v>84</v>
      </c>
      <c r="I6" s="90" t="s">
        <v>85</v>
      </c>
      <c r="J6" s="188">
        <v>75000</v>
      </c>
      <c r="K6" s="81">
        <v>11</v>
      </c>
      <c r="L6" s="81">
        <v>0</v>
      </c>
      <c r="M6" s="81">
        <v>46</v>
      </c>
      <c r="N6" s="91">
        <v>1</v>
      </c>
      <c r="O6" s="92">
        <v>0</v>
      </c>
      <c r="P6" s="93">
        <f>N6+O6</f>
        <v>1</v>
      </c>
      <c r="Q6" s="82">
        <f>IFERROR(P6/M6,"-")</f>
        <v>0.021739130434783</v>
      </c>
      <c r="R6" s="81">
        <v>0</v>
      </c>
      <c r="S6" s="81">
        <v>0</v>
      </c>
      <c r="T6" s="82">
        <f>IFERROR(S6/(O6+P6),"-")</f>
        <v>0</v>
      </c>
      <c r="U6" s="182">
        <f>IFERROR(J6/SUM(P6:P7),"-")</f>
        <v>2678.5714285714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436000</v>
      </c>
      <c r="AB6" s="85">
        <f>SUM(X6:X7)/SUM(J6:J7)</f>
        <v>6.8133333333333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1</v>
      </c>
      <c r="BO6" s="120">
        <f>IF(P6=0,"",IF(BN6=0,"",(BN6/P6)))</f>
        <v>1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86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142</v>
      </c>
      <c r="L7" s="81">
        <v>107</v>
      </c>
      <c r="M7" s="81">
        <v>31</v>
      </c>
      <c r="N7" s="91">
        <v>27</v>
      </c>
      <c r="O7" s="92">
        <v>0</v>
      </c>
      <c r="P7" s="93">
        <f>N7+O7</f>
        <v>27</v>
      </c>
      <c r="Q7" s="82">
        <f>IFERROR(P7/M7,"-")</f>
        <v>0.87096774193548</v>
      </c>
      <c r="R7" s="81">
        <v>2</v>
      </c>
      <c r="S7" s="81">
        <v>6</v>
      </c>
      <c r="T7" s="82">
        <f>IFERROR(S7/(O7+P7),"-")</f>
        <v>0.22222222222222</v>
      </c>
      <c r="U7" s="182"/>
      <c r="V7" s="84">
        <v>4</v>
      </c>
      <c r="W7" s="82">
        <f>IF(P7=0,"-",V7/P7)</f>
        <v>0.14814814814815</v>
      </c>
      <c r="X7" s="186">
        <v>511000</v>
      </c>
      <c r="Y7" s="187">
        <f>IFERROR(X7/P7,"-")</f>
        <v>18925.925925926</v>
      </c>
      <c r="Z7" s="187">
        <f>IFERROR(X7/V7,"-")</f>
        <v>127750</v>
      </c>
      <c r="AA7" s="188"/>
      <c r="AB7" s="85"/>
      <c r="AC7" s="79"/>
      <c r="AD7" s="94">
        <v>4</v>
      </c>
      <c r="AE7" s="95">
        <f>IF(P7=0,"",IF(AD7=0,"",(AD7/P7)))</f>
        <v>0.14814814814815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1</v>
      </c>
      <c r="AN7" s="101">
        <f>IF(P7=0,"",IF(AM7=0,"",(AM7/P7)))</f>
        <v>0.037037037037037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3</v>
      </c>
      <c r="AW7" s="107">
        <f>IF(P7=0,"",IF(AV7=0,"",(AV7/P7)))</f>
        <v>0.11111111111111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6</v>
      </c>
      <c r="BF7" s="113">
        <f>IF(P7=0,"",IF(BE7=0,"",(BE7/P7)))</f>
        <v>0.22222222222222</v>
      </c>
      <c r="BG7" s="112">
        <v>1</v>
      </c>
      <c r="BH7" s="114">
        <f>IFERROR(BG7/BE7,"-")</f>
        <v>0.16666666666667</v>
      </c>
      <c r="BI7" s="115">
        <v>383000</v>
      </c>
      <c r="BJ7" s="116">
        <f>IFERROR(BI7/BE7,"-")</f>
        <v>63833.333333333</v>
      </c>
      <c r="BK7" s="117"/>
      <c r="BL7" s="117"/>
      <c r="BM7" s="117">
        <v>1</v>
      </c>
      <c r="BN7" s="119">
        <v>8</v>
      </c>
      <c r="BO7" s="120">
        <f>IF(P7=0,"",IF(BN7=0,"",(BN7/P7)))</f>
        <v>0.2962962962963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5</v>
      </c>
      <c r="BX7" s="127">
        <f>IF(P7=0,"",IF(BW7=0,"",(BW7/P7)))</f>
        <v>0.18518518518519</v>
      </c>
      <c r="BY7" s="128">
        <v>3</v>
      </c>
      <c r="BZ7" s="129">
        <f>IFERROR(BY7/BW7,"-")</f>
        <v>0.6</v>
      </c>
      <c r="CA7" s="130">
        <v>128000</v>
      </c>
      <c r="CB7" s="131">
        <f>IFERROR(CA7/BW7,"-")</f>
        <v>25600</v>
      </c>
      <c r="CC7" s="132">
        <v>1</v>
      </c>
      <c r="CD7" s="132"/>
      <c r="CE7" s="132">
        <v>2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4</v>
      </c>
      <c r="CP7" s="141">
        <v>511000</v>
      </c>
      <c r="CQ7" s="141">
        <v>383000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8.3875</v>
      </c>
      <c r="B8" s="203" t="s">
        <v>87</v>
      </c>
      <c r="C8" s="203" t="s">
        <v>88</v>
      </c>
      <c r="D8" s="203" t="s">
        <v>81</v>
      </c>
      <c r="E8" s="203"/>
      <c r="F8" s="203" t="s">
        <v>82</v>
      </c>
      <c r="G8" s="203" t="s">
        <v>89</v>
      </c>
      <c r="H8" s="90" t="s">
        <v>90</v>
      </c>
      <c r="I8" s="90" t="s">
        <v>91</v>
      </c>
      <c r="J8" s="188">
        <v>80000</v>
      </c>
      <c r="K8" s="81">
        <v>27</v>
      </c>
      <c r="L8" s="81">
        <v>0</v>
      </c>
      <c r="M8" s="81">
        <v>112</v>
      </c>
      <c r="N8" s="91">
        <v>16</v>
      </c>
      <c r="O8" s="92">
        <v>0</v>
      </c>
      <c r="P8" s="93">
        <f>N8+O8</f>
        <v>16</v>
      </c>
      <c r="Q8" s="82">
        <f>IFERROR(P8/M8,"-")</f>
        <v>0.14285714285714</v>
      </c>
      <c r="R8" s="81">
        <v>1</v>
      </c>
      <c r="S8" s="81">
        <v>6</v>
      </c>
      <c r="T8" s="82">
        <f>IFERROR(S8/(O8+P8),"-")</f>
        <v>0.375</v>
      </c>
      <c r="U8" s="182">
        <f>IFERROR(J8/SUM(P8:P9),"-")</f>
        <v>1212.1212121212</v>
      </c>
      <c r="V8" s="84">
        <v>2</v>
      </c>
      <c r="W8" s="82">
        <f>IF(P8=0,"-",V8/P8)</f>
        <v>0.125</v>
      </c>
      <c r="X8" s="186">
        <v>11000</v>
      </c>
      <c r="Y8" s="187">
        <f>IFERROR(X8/P8,"-")</f>
        <v>687.5</v>
      </c>
      <c r="Z8" s="187">
        <f>IFERROR(X8/V8,"-")</f>
        <v>5500</v>
      </c>
      <c r="AA8" s="188">
        <f>SUM(X8:X9)-SUM(J8:J9)</f>
        <v>591000</v>
      </c>
      <c r="AB8" s="85">
        <f>SUM(X8:X9)/SUM(J8:J9)</f>
        <v>8.3875</v>
      </c>
      <c r="AC8" s="79"/>
      <c r="AD8" s="94">
        <v>2</v>
      </c>
      <c r="AE8" s="95">
        <f>IF(P8=0,"",IF(AD8=0,"",(AD8/P8)))</f>
        <v>0.125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8</v>
      </c>
      <c r="AN8" s="101">
        <f>IF(P8=0,"",IF(AM8=0,"",(AM8/P8)))</f>
        <v>0.5</v>
      </c>
      <c r="AO8" s="100">
        <v>1</v>
      </c>
      <c r="AP8" s="102">
        <f>IFERROR(AP8/AM8,"-")</f>
        <v>0</v>
      </c>
      <c r="AQ8" s="103">
        <v>6000</v>
      </c>
      <c r="AR8" s="104">
        <f>IFERROR(AQ8/AM8,"-")</f>
        <v>750</v>
      </c>
      <c r="AS8" s="105"/>
      <c r="AT8" s="105">
        <v>1</v>
      </c>
      <c r="AU8" s="105"/>
      <c r="AV8" s="106">
        <v>2</v>
      </c>
      <c r="AW8" s="107">
        <f>IF(P8=0,"",IF(AV8=0,"",(AV8/P8)))</f>
        <v>0.125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2</v>
      </c>
      <c r="BF8" s="113">
        <f>IF(P8=0,"",IF(BE8=0,"",(BE8/P8)))</f>
        <v>0.125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1</v>
      </c>
      <c r="BO8" s="120">
        <f>IF(P8=0,"",IF(BN8=0,"",(BN8/P8)))</f>
        <v>0.0625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0.0625</v>
      </c>
      <c r="BY8" s="128">
        <v>1</v>
      </c>
      <c r="BZ8" s="129">
        <f>IFERROR(BY8/BW8,"-")</f>
        <v>1</v>
      </c>
      <c r="CA8" s="130">
        <v>5000</v>
      </c>
      <c r="CB8" s="131">
        <f>IFERROR(CA8/BW8,"-")</f>
        <v>5000</v>
      </c>
      <c r="CC8" s="132">
        <v>1</v>
      </c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11000</v>
      </c>
      <c r="CQ8" s="141">
        <v>6000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92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166</v>
      </c>
      <c r="L9" s="81">
        <v>132</v>
      </c>
      <c r="M9" s="81">
        <v>52</v>
      </c>
      <c r="N9" s="91">
        <v>50</v>
      </c>
      <c r="O9" s="92">
        <v>0</v>
      </c>
      <c r="P9" s="93">
        <f>N9+O9</f>
        <v>50</v>
      </c>
      <c r="Q9" s="82">
        <f>IFERROR(P9/M9,"-")</f>
        <v>0.96153846153846</v>
      </c>
      <c r="R9" s="81">
        <v>5</v>
      </c>
      <c r="S9" s="81">
        <v>14</v>
      </c>
      <c r="T9" s="82">
        <f>IFERROR(S9/(O9+P9),"-")</f>
        <v>0.28</v>
      </c>
      <c r="U9" s="182"/>
      <c r="V9" s="84">
        <v>9</v>
      </c>
      <c r="W9" s="82">
        <f>IF(P9=0,"-",V9/P9)</f>
        <v>0.18</v>
      </c>
      <c r="X9" s="186">
        <v>660000</v>
      </c>
      <c r="Y9" s="187">
        <f>IFERROR(X9/P9,"-")</f>
        <v>13200</v>
      </c>
      <c r="Z9" s="187">
        <f>IFERROR(X9/V9,"-")</f>
        <v>73333.333333333</v>
      </c>
      <c r="AA9" s="188"/>
      <c r="AB9" s="85"/>
      <c r="AC9" s="79"/>
      <c r="AD9" s="94">
        <v>11</v>
      </c>
      <c r="AE9" s="95">
        <f>IF(P9=0,"",IF(AD9=0,"",(AD9/P9)))</f>
        <v>0.22</v>
      </c>
      <c r="AF9" s="94">
        <v>1</v>
      </c>
      <c r="AG9" s="96">
        <f>IFERROR(AF9/AD9,"-")</f>
        <v>0.090909090909091</v>
      </c>
      <c r="AH9" s="97">
        <v>2000</v>
      </c>
      <c r="AI9" s="98">
        <f>IFERROR(AH9/AD9,"-")</f>
        <v>181.81818181818</v>
      </c>
      <c r="AJ9" s="99">
        <v>1</v>
      </c>
      <c r="AK9" s="99"/>
      <c r="AL9" s="99"/>
      <c r="AM9" s="100">
        <v>3</v>
      </c>
      <c r="AN9" s="101">
        <f>IF(P9=0,"",IF(AM9=0,"",(AM9/P9)))</f>
        <v>0.06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6</v>
      </c>
      <c r="AW9" s="107">
        <f>IF(P9=0,"",IF(AV9=0,"",(AV9/P9)))</f>
        <v>0.12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9</v>
      </c>
      <c r="BF9" s="113">
        <f>IF(P9=0,"",IF(BE9=0,"",(BE9/P9)))</f>
        <v>0.18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11</v>
      </c>
      <c r="BO9" s="120">
        <f>IF(P9=0,"",IF(BN9=0,"",(BN9/P9)))</f>
        <v>0.22</v>
      </c>
      <c r="BP9" s="121">
        <v>5</v>
      </c>
      <c r="BQ9" s="122">
        <f>IFERROR(BP9/BN9,"-")</f>
        <v>0.45454545454545</v>
      </c>
      <c r="BR9" s="123">
        <v>374000</v>
      </c>
      <c r="BS9" s="124">
        <f>IFERROR(BR9/BN9,"-")</f>
        <v>34000</v>
      </c>
      <c r="BT9" s="125"/>
      <c r="BU9" s="125"/>
      <c r="BV9" s="125">
        <v>5</v>
      </c>
      <c r="BW9" s="126">
        <v>9</v>
      </c>
      <c r="BX9" s="127">
        <f>IF(P9=0,"",IF(BW9=0,"",(BW9/P9)))</f>
        <v>0.18</v>
      </c>
      <c r="BY9" s="128">
        <v>3</v>
      </c>
      <c r="BZ9" s="129">
        <f>IFERROR(BY9/BW9,"-")</f>
        <v>0.33333333333333</v>
      </c>
      <c r="CA9" s="130">
        <v>287000</v>
      </c>
      <c r="CB9" s="131">
        <f>IFERROR(CA9/BW9,"-")</f>
        <v>31888.888888889</v>
      </c>
      <c r="CC9" s="132"/>
      <c r="CD9" s="132"/>
      <c r="CE9" s="132">
        <v>3</v>
      </c>
      <c r="CF9" s="133">
        <v>1</v>
      </c>
      <c r="CG9" s="134">
        <f>IF(P9=0,"",IF(CF9=0,"",(CF9/P9)))</f>
        <v>0.02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9</v>
      </c>
      <c r="CP9" s="141">
        <v>660000</v>
      </c>
      <c r="CQ9" s="141">
        <v>177000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7.6258064516129</v>
      </c>
      <c r="B12" s="39"/>
      <c r="C12" s="39"/>
      <c r="D12" s="39"/>
      <c r="E12" s="39"/>
      <c r="F12" s="39"/>
      <c r="G12" s="40" t="s">
        <v>93</v>
      </c>
      <c r="H12" s="40"/>
      <c r="I12" s="40"/>
      <c r="J12" s="190">
        <f>SUM(J6:J11)</f>
        <v>155000</v>
      </c>
      <c r="K12" s="41">
        <f>SUM(K6:K11)</f>
        <v>346</v>
      </c>
      <c r="L12" s="41">
        <f>SUM(L6:L11)</f>
        <v>239</v>
      </c>
      <c r="M12" s="41">
        <f>SUM(M6:M11)</f>
        <v>241</v>
      </c>
      <c r="N12" s="41">
        <f>SUM(N6:N11)</f>
        <v>94</v>
      </c>
      <c r="O12" s="41">
        <f>SUM(O6:O11)</f>
        <v>0</v>
      </c>
      <c r="P12" s="41">
        <f>SUM(P6:P11)</f>
        <v>94</v>
      </c>
      <c r="Q12" s="42">
        <f>IFERROR(P12/M12,"-")</f>
        <v>0.39004149377593</v>
      </c>
      <c r="R12" s="78">
        <f>SUM(R6:R11)</f>
        <v>8</v>
      </c>
      <c r="S12" s="78">
        <f>SUM(S6:S11)</f>
        <v>26</v>
      </c>
      <c r="T12" s="42">
        <f>IFERROR(R12/P12,"-")</f>
        <v>0.085106382978723</v>
      </c>
      <c r="U12" s="184">
        <f>IFERROR(J12/P12,"-")</f>
        <v>1648.9361702128</v>
      </c>
      <c r="V12" s="44">
        <f>SUM(V6:V11)</f>
        <v>15</v>
      </c>
      <c r="W12" s="42">
        <f>IFERROR(V12/P12,"-")</f>
        <v>0.15957446808511</v>
      </c>
      <c r="X12" s="190">
        <f>SUM(X6:X11)</f>
        <v>1182000</v>
      </c>
      <c r="Y12" s="190">
        <f>IFERROR(X12/P12,"-")</f>
        <v>12574.468085106</v>
      </c>
      <c r="Z12" s="190">
        <f>IFERROR(X12/V12,"-")</f>
        <v>78800</v>
      </c>
      <c r="AA12" s="190">
        <f>X12-J12</f>
        <v>1027000</v>
      </c>
      <c r="AB12" s="47">
        <f>X12/J12</f>
        <v>7.6258064516129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