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<sst xmlns="http://schemas.openxmlformats.org/spreadsheetml/2006/main" uniqueCount="81">
  <si>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02月</t>
  </si>
  <si>
    <t>パートナー</t>
  </si>
  <si>
    <t>最終更新日</t>
  </si>
  <si>
    <t>05月29日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</si>
  <si>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</si>
  <si>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</si>
  <si>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</si>
  <si>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</si>
  <si>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</si>
  <si>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</si>
  <si>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</si>
  <si>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</si>
  <si>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</si>
  <si>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</si>
  <si>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</si>
  <si>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</si>
  <si>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</si>
  <si>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</si>
  <si>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</si>
  <si>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</si>
  <si>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</si>
  <si>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</si>
  <si>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</si>
  <si>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</si>
  <si>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</si>
  <si>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</si>
  <si>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</si>
  <si>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</si>
  <si>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</si>
  <si>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</si>
  <si>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</si>
  <si>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</si>
  <si>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</si>
  <si>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</si>
  <si>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</si>
  <si>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</si>
  <si>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</si>
  <si>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</si>
  <si>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</si>
  <si>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</si>
  <si>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</si>
  <si>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</si>
  <si>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</si>
  <si>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</si>
  <si>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</si>
  <si>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</si>
  <si>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</si>
  <si>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</si>
  <si>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</si>
  <si>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</si>
  <si>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</si>
  <si>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</si>
  <si>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</si>
  <si>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</si>
  <si>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</si>
  <si>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</si>
  <si>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</si>
  <si>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</si>
  <si>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2/1～2/29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</si>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</sst>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2.7692307692308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39000</v>
      </c>
      <c r="I8" s="64">
        <v>1700</v>
      </c>
      <c r="J8" s="60">
        <v>93</v>
      </c>
      <c r="K8" s="60">
        <v>0</v>
      </c>
      <c r="L8" s="60">
        <v>705</v>
      </c>
      <c r="M8" s="71">
        <v>26</v>
      </c>
      <c r="N8" s="122">
        <v>21</v>
      </c>
      <c r="O8" s="61">
        <f>IFERROR(M8/L8,"-")</f>
        <v>0.036879432624113</v>
      </c>
      <c r="P8" s="60">
        <v>2</v>
      </c>
      <c r="Q8" s="60">
        <v>2</v>
      </c>
      <c r="R8" s="61">
        <f>IFERROR(P8/M8,"-")</f>
        <v>0.076923076923077</v>
      </c>
      <c r="S8" s="62">
        <f>IFERROR(H8/SUM(M8:M8),"-")</f>
        <v>1500</v>
      </c>
      <c r="T8" s="63">
        <v>2</v>
      </c>
      <c r="U8" s="61">
        <f>IF(M8=0,"-",T8/M8)</f>
        <v>0.076923076923077</v>
      </c>
      <c r="V8" s="164">
        <v>108000</v>
      </c>
      <c r="W8" s="165">
        <f>IFERROR(V8/M8,"-")</f>
        <v>4153.8461538462</v>
      </c>
      <c r="X8" s="165">
        <f>IFERROR(V8/T8,"-")</f>
        <v>54000</v>
      </c>
      <c r="Y8" s="159">
        <f>SUM(V8:V8)-SUM(H8:H8)</f>
        <v>69000</v>
      </c>
      <c r="Z8" s="65">
        <f>SUM(V8:V8)/SUM(H8:H8)</f>
        <v>2.7692307692308</v>
      </c>
      <c r="AA8" s="58"/>
      <c r="AB8" s="72">
        <v>5</v>
      </c>
      <c r="AC8" s="73">
        <f>IF(M8=0,"",IF(AB8=0,"",(AB8/M8)))</f>
        <v>0.19230769230769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3</v>
      </c>
      <c r="AL8" s="79">
        <f>IF(M8=0,"",IF(AK8=0,"",(AK8/M8)))</f>
        <v>0.11538461538462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1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2</v>
      </c>
      <c r="BD8" s="91">
        <f>IF(M8=0,"",IF(BC8=0,"",(BC8/M8)))</f>
        <v>0.076923076923077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7</v>
      </c>
      <c r="BL8" s="97"/>
      <c r="BM8" s="98">
        <f>IF(M8=0,"",IF(BK8=0,"",(BK8/M8)))</f>
        <v>0.26923076923077</v>
      </c>
      <c r="BN8" s="99">
        <v>1</v>
      </c>
      <c r="BO8" s="100">
        <f>IFERROR(BN8/BK8,"-")</f>
        <v>0.14285714285714</v>
      </c>
      <c r="BP8" s="101">
        <v>7000</v>
      </c>
      <c r="BQ8" s="102">
        <f>IFERROR(BP8/BK8,"-")</f>
        <v>1000</v>
      </c>
      <c r="BR8" s="103"/>
      <c r="BS8" s="103"/>
      <c r="BT8" s="103">
        <v>1</v>
      </c>
      <c r="BU8" s="104">
        <v>6</v>
      </c>
      <c r="BV8" s="105">
        <f>IF(M8=0,"",IF(BU8=0,"",(BU8/M8)))</f>
        <v>0.23076923076923</v>
      </c>
      <c r="BW8" s="106">
        <v>1</v>
      </c>
      <c r="BX8" s="107">
        <f>IFERROR(BW8/BU8,"-")</f>
        <v>0.16666666666667</v>
      </c>
      <c r="BY8" s="108">
        <v>101000</v>
      </c>
      <c r="BZ8" s="109">
        <f>IFERROR(BY8/BU8,"-")</f>
        <v>16833.333333333</v>
      </c>
      <c r="CA8" s="110"/>
      <c r="CB8" s="110"/>
      <c r="CC8" s="110">
        <v>1</v>
      </c>
      <c r="CD8" s="111">
        <v>2</v>
      </c>
      <c r="CE8" s="112">
        <f>IF(M8=0,"",IF(CD8=0,"",(CD8/M8)))</f>
        <v>0.076923076923077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108000</v>
      </c>
      <c r="CO8" s="119">
        <v>101000</v>
      </c>
      <c r="CP8" s="119"/>
      <c r="CQ8" s="120" t="str">
        <f>IF(AND(CO8=0,CP8=0),"",IF(AND(CO8&lt;=100000,CP8&lt;=100000),"",IF(CO8/CN8&gt;0.7,"男高",IF(CP8/CN8&gt;0.7,"女高",""))))</f>
        <v>男高</v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93</v>
      </c>
      <c r="K13" s="24">
        <f>SUM(K6:K12)</f>
        <v>0</v>
      </c>
      <c r="L13" s="24">
        <f>SUM(L6:L12)</f>
        <v>705</v>
      </c>
      <c r="M13" s="24">
        <f>SUM(M6:M12)</f>
        <v>26</v>
      </c>
      <c r="N13" s="24">
        <f>SUM(N6:N12)</f>
        <v>21</v>
      </c>
      <c r="O13" s="25">
        <f>IFERROR(M13/L13,"-")</f>
        <v>0.036879432624113</v>
      </c>
      <c r="P13" s="57">
        <f>SUM(P6:P12)</f>
        <v>2</v>
      </c>
      <c r="Q13" s="57">
        <f>SUM(Q6:Q12)</f>
        <v>2</v>
      </c>
      <c r="R13" s="25">
        <f>IFERROR(P13/M13,"-")</f>
        <v>0.076923076923077</v>
      </c>
      <c r="S13" s="26">
        <f>IFERROR(H13/M13,"-")</f>
        <v>0</v>
      </c>
      <c r="T13" s="27">
        <f>SUM(T6:T12)</f>
        <v>2</v>
      </c>
      <c r="U13" s="25">
        <f>IFERROR(T13/M13,"-")</f>
        <v>0.076923076923077</v>
      </c>
      <c r="V13" s="162">
        <f>SUM(V6:V12)</f>
        <v>108000</v>
      </c>
      <c r="W13" s="162">
        <f>IFERROR(V13/M13,"-")</f>
        <v>4153.8461538462</v>
      </c>
      <c r="X13" s="162">
        <f>IFERROR(V13/T13,"-")</f>
        <v>54000</v>
      </c>
      <c r="Y13" s="162">
        <f>V13-H13</f>
        <v>108000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1.2887357786471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5308303</v>
      </c>
      <c r="I6" s="60">
        <v>3531</v>
      </c>
      <c r="J6" s="60">
        <v>0</v>
      </c>
      <c r="K6" s="60">
        <v>192436</v>
      </c>
      <c r="L6" s="71">
        <v>1360</v>
      </c>
      <c r="M6" s="61">
        <f>IFERROR(L6/K6,"-")</f>
        <v>0.0070672847076431</v>
      </c>
      <c r="N6" s="60">
        <v>69</v>
      </c>
      <c r="O6" s="60">
        <v>422</v>
      </c>
      <c r="P6" s="61">
        <f>IFERROR(N6/(L6),"-")</f>
        <v>0.050735294117647</v>
      </c>
      <c r="Q6" s="62">
        <f>IFERROR(H6/SUM(L6:L6),"-")</f>
        <v>3903.1639705882</v>
      </c>
      <c r="R6" s="63">
        <v>198</v>
      </c>
      <c r="S6" s="61">
        <f>IF(L6=0,"-",R6/L6)</f>
        <v>0.14558823529412</v>
      </c>
      <c r="T6" s="164">
        <v>6841000</v>
      </c>
      <c r="U6" s="165">
        <f>IFERROR(T6/L6,"-")</f>
        <v>5030.1470588235</v>
      </c>
      <c r="V6" s="165">
        <f>IFERROR(T6/R6,"-")</f>
        <v>34550.505050505</v>
      </c>
      <c r="W6" s="159">
        <f>SUM(T6:T6)-SUM(H6:H6)</f>
        <v>1532697</v>
      </c>
      <c r="X6" s="65">
        <f>SUM(T6:T6)/SUM(H6:H6)</f>
        <v>1.2887357786471</v>
      </c>
      <c r="Y6" s="58"/>
      <c r="Z6" s="72">
        <v>1</v>
      </c>
      <c r="AA6" s="73">
        <f>IF(L6=0,"",IF(Z6=0,"",(Z6/L6)))</f>
        <v>0.00073529411764706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5</v>
      </c>
      <c r="AJ6" s="79">
        <f>IF(L6=0,"",IF(AI6=0,"",(AI6/L6)))</f>
        <v>0.0036764705882353</v>
      </c>
      <c r="AK6" s="78">
        <v>1</v>
      </c>
      <c r="AL6" s="80">
        <f>IFERROR(AK6/AI6,"-")</f>
        <v>0.2</v>
      </c>
      <c r="AM6" s="81">
        <v>8000</v>
      </c>
      <c r="AN6" s="82">
        <f>IFERROR(AM6/AI6,"-")</f>
        <v>1600</v>
      </c>
      <c r="AO6" s="83"/>
      <c r="AP6" s="83">
        <v>1</v>
      </c>
      <c r="AQ6" s="83"/>
      <c r="AR6" s="84">
        <v>24</v>
      </c>
      <c r="AS6" s="85">
        <f>IF(L6=0,"",IF(AR6=0,"",(AR6/L6)))</f>
        <v>0.017647058823529</v>
      </c>
      <c r="AT6" s="84">
        <v>2</v>
      </c>
      <c r="AU6" s="86">
        <f>IFERROR(AT6/AR6,"-")</f>
        <v>0.083333333333333</v>
      </c>
      <c r="AV6" s="87">
        <v>524000</v>
      </c>
      <c r="AW6" s="88">
        <f>IFERROR(AV6/AR6,"-")</f>
        <v>21833.333333333</v>
      </c>
      <c r="AX6" s="89">
        <v>1</v>
      </c>
      <c r="AY6" s="89"/>
      <c r="AZ6" s="89">
        <v>1</v>
      </c>
      <c r="BA6" s="90">
        <v>60</v>
      </c>
      <c r="BB6" s="91">
        <f>IF(L6=0,"",IF(BA6=0,"",(BA6/L6)))</f>
        <v>0.044117647058824</v>
      </c>
      <c r="BC6" s="90">
        <v>5</v>
      </c>
      <c r="BD6" s="92">
        <f>IFERROR(BC6/BA6,"-")</f>
        <v>0.083333333333333</v>
      </c>
      <c r="BE6" s="93">
        <v>22000</v>
      </c>
      <c r="BF6" s="94">
        <f>IFERROR(BE6/BA6,"-")</f>
        <v>366.66666666667</v>
      </c>
      <c r="BG6" s="95">
        <v>2</v>
      </c>
      <c r="BH6" s="95">
        <v>3</v>
      </c>
      <c r="BI6" s="95"/>
      <c r="BJ6" s="97">
        <v>754</v>
      </c>
      <c r="BK6" s="98">
        <f>IF(L6=0,"",IF(BJ6=0,"",(BJ6/L6)))</f>
        <v>0.55441176470588</v>
      </c>
      <c r="BL6" s="99">
        <v>87</v>
      </c>
      <c r="BM6" s="100">
        <f>IFERROR(BL6/BJ6,"-")</f>
        <v>0.11538461538462</v>
      </c>
      <c r="BN6" s="101">
        <v>2624000</v>
      </c>
      <c r="BO6" s="102">
        <f>IFERROR(BN6/BJ6,"-")</f>
        <v>3480.1061007958</v>
      </c>
      <c r="BP6" s="103">
        <v>29</v>
      </c>
      <c r="BQ6" s="103">
        <v>10</v>
      </c>
      <c r="BR6" s="103">
        <v>48</v>
      </c>
      <c r="BS6" s="104">
        <v>415</v>
      </c>
      <c r="BT6" s="105">
        <f>IF(L6=0,"",IF(BS6=0,"",(BS6/L6)))</f>
        <v>0.30514705882353</v>
      </c>
      <c r="BU6" s="106">
        <v>78</v>
      </c>
      <c r="BV6" s="107">
        <f>IFERROR(BU6/BS6,"-")</f>
        <v>0.18795180722892</v>
      </c>
      <c r="BW6" s="108">
        <v>2766000</v>
      </c>
      <c r="BX6" s="109">
        <f>IFERROR(BW6/BS6,"-")</f>
        <v>6665.0602409639</v>
      </c>
      <c r="BY6" s="110">
        <v>27</v>
      </c>
      <c r="BZ6" s="110">
        <v>15</v>
      </c>
      <c r="CA6" s="110">
        <v>36</v>
      </c>
      <c r="CB6" s="111">
        <v>101</v>
      </c>
      <c r="CC6" s="112">
        <f>IF(L6=0,"",IF(CB6=0,"",(CB6/L6)))</f>
        <v>0.074264705882353</v>
      </c>
      <c r="CD6" s="113">
        <v>25</v>
      </c>
      <c r="CE6" s="114">
        <f>IFERROR(CD6/CB6,"-")</f>
        <v>0.24752475247525</v>
      </c>
      <c r="CF6" s="115">
        <v>897000</v>
      </c>
      <c r="CG6" s="116">
        <f>IFERROR(CF6/CB6,"-")</f>
        <v>8881.1881188119</v>
      </c>
      <c r="CH6" s="117">
        <v>10</v>
      </c>
      <c r="CI6" s="117">
        <v>4</v>
      </c>
      <c r="CJ6" s="117">
        <v>11</v>
      </c>
      <c r="CK6" s="118">
        <v>198</v>
      </c>
      <c r="CL6" s="119">
        <v>6841000</v>
      </c>
      <c r="CM6" s="119">
        <v>578000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38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4</v>
      </c>
      <c r="L9" s="71">
        <v>1</v>
      </c>
      <c r="M9" s="61">
        <f>IFERROR(L9/K9,"-")</f>
        <v>0.25</v>
      </c>
      <c r="N9" s="60">
        <v>0</v>
      </c>
      <c r="O9" s="60">
        <v>0</v>
      </c>
      <c r="P9" s="61">
        <f>IFERROR(N9/(L9),"-")</f>
        <v>0</v>
      </c>
      <c r="Q9" s="62">
        <f>IFERROR(H9/SUM(L9:L9),"-")</f>
        <v>0</v>
      </c>
      <c r="R9" s="63">
        <v>0</v>
      </c>
      <c r="S9" s="61">
        <f>IF(L9=0,"-",R9/L9)</f>
        <v>0</v>
      </c>
      <c r="T9" s="164"/>
      <c r="U9" s="165">
        <f>IFERROR(T9/L9,"-")</f>
        <v>0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>
        <v>1</v>
      </c>
      <c r="BK9" s="98">
        <f>IF(L9=0,"",IF(BJ9=0,"",(BJ9/L9)))</f>
        <v>1</v>
      </c>
      <c r="BL9" s="99"/>
      <c r="BM9" s="100">
        <f>IFERROR(BL9/BJ9,"-")</f>
        <v>0</v>
      </c>
      <c r="BN9" s="101"/>
      <c r="BO9" s="102">
        <f>IFERROR(BN9/BJ9,"-")</f>
        <v>0</v>
      </c>
      <c r="BP9" s="103"/>
      <c r="BQ9" s="103"/>
      <c r="BR9" s="103"/>
      <c r="BS9" s="104"/>
      <c r="BT9" s="105">
        <f>IF(L9=0,"",IF(BS9=0,"",(BS9/L9)))</f>
        <v>0</v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3532</v>
      </c>
      <c r="J13" s="24">
        <f>SUM(J6:J12)</f>
        <v>0</v>
      </c>
      <c r="K13" s="24">
        <f>SUM(K6:K12)</f>
        <v>192478</v>
      </c>
      <c r="L13" s="24">
        <f>SUM(L6:L12)</f>
        <v>1361</v>
      </c>
      <c r="M13" s="25">
        <f>IFERROR(L13/K13,"-")</f>
        <v>0.0070709379773273</v>
      </c>
      <c r="N13" s="57">
        <f>SUM(N6:N12)</f>
        <v>69</v>
      </c>
      <c r="O13" s="57">
        <f>SUM(O6:O12)</f>
        <v>422</v>
      </c>
      <c r="P13" s="25">
        <f>IFERROR(N13/L13,"-")</f>
        <v>0.050698016164585</v>
      </c>
      <c r="Q13" s="26">
        <f>IFERROR(H13/L13,"-")</f>
        <v>0</v>
      </c>
      <c r="R13" s="27">
        <f>SUM(R6:R12)</f>
        <v>198</v>
      </c>
      <c r="S13" s="25">
        <f>IFERROR(R13/L13,"-")</f>
        <v>0.14548126377663</v>
      </c>
      <c r="T13" s="162">
        <f>SUM(T6:T12)</f>
        <v>6841000</v>
      </c>
      <c r="U13" s="162">
        <f>IFERROR(T13/L13,"-")</f>
        <v>5026.4511388685</v>
      </c>
      <c r="V13" s="162">
        <f>IFERROR(T13/R13,"-")</f>
        <v>34550.505050505</v>
      </c>
      <c r="W13" s="162">
        <f>T13-H13</f>
        <v>6841000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