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<sst xmlns="http://schemas.openxmlformats.org/spreadsheetml/2006/main" uniqueCount="77">
  <si>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</si>
  <si>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</si>
  <si>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</si>
  <si>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</si>
  <si>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</si>
  <si>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</si>
  <si>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</si>
  <si>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</si>
  <si>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</si>
  <si>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</si>
  <si>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</si>
  <si>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</si>
  <si>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</si>
  <si>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</si>
  <si>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</si>
  <si>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</si>
  <si>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</si>
  <si>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</si>
  <si>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</si>
  <si>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</si>
  <si>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</si>
  <si>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</si>
  <si>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</si>
  <si>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</si>
  <si>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</si>
  <si>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</si>
  <si>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</si>
  <si>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</si>
  <si>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</si>
  <si>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</si>
  <si>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</si>
  <si>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</si>
  <si>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</si>
  <si>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</si>
  <si>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</si>
  <si>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</si>
  <si>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</si>
  <si>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</si>
  <si>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</si>
  <si>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</si>
  <si>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</si>
  <si>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</si>
  <si>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</si>
  <si>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</si>
  <si>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</si>
  <si>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</si>
  <si>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</si>
  <si>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</si>
  <si>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</si>
  <si>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</si>
  <si>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</si>
  <si>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</si>
  <si>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</si>
  <si>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</si>
  <si>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</si>
  <si>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</si>
  <si>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</si>
  <si>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</si>
  <si>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1/1～1/31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</si>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</sst>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70500</v>
      </c>
      <c r="I8" s="64">
        <v>1700</v>
      </c>
      <c r="J8" s="60">
        <v>118</v>
      </c>
      <c r="K8" s="60">
        <v>0</v>
      </c>
      <c r="L8" s="60">
        <v>987</v>
      </c>
      <c r="M8" s="71">
        <v>47</v>
      </c>
      <c r="N8" s="122">
        <v>44</v>
      </c>
      <c r="O8" s="61">
        <f>IFERROR(M8/L8,"-")</f>
        <v>0.047619047619048</v>
      </c>
      <c r="P8" s="60">
        <v>1</v>
      </c>
      <c r="Q8" s="60">
        <v>10</v>
      </c>
      <c r="R8" s="61">
        <f>IFERROR(P8/M8,"-")</f>
        <v>0.021276595744681</v>
      </c>
      <c r="S8" s="62">
        <f>IFERROR(H8/SUM(M8:M8),"-")</f>
        <v>1500</v>
      </c>
      <c r="T8" s="63">
        <v>0</v>
      </c>
      <c r="U8" s="61">
        <f>IF(M8=0,"-",T8/M8)</f>
        <v>0</v>
      </c>
      <c r="V8" s="164"/>
      <c r="W8" s="165">
        <f>IFERROR(V8/M8,"-")</f>
        <v>0</v>
      </c>
      <c r="X8" s="165" t="str">
        <f>IFERROR(V8/T8,"-")</f>
        <v>-</v>
      </c>
      <c r="Y8" s="159">
        <f>SUM(V8:V8)-SUM(H8:H8)</f>
        <v>-70500</v>
      </c>
      <c r="Z8" s="65">
        <f>SUM(V8:V8)/SUM(H8:H8)</f>
        <v>0</v>
      </c>
      <c r="AA8" s="58"/>
      <c r="AB8" s="72">
        <v>3</v>
      </c>
      <c r="AC8" s="73">
        <f>IF(M8=0,"",IF(AB8=0,"",(AB8/M8)))</f>
        <v>0.063829787234043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1</v>
      </c>
      <c r="AL8" s="79">
        <f>IF(M8=0,"",IF(AK8=0,"",(AK8/M8)))</f>
        <v>0.021276595744681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7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9</v>
      </c>
      <c r="BD8" s="91">
        <f>IF(M8=0,"",IF(BC8=0,"",(BC8/M8)))</f>
        <v>0.19148936170213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14</v>
      </c>
      <c r="BL8" s="97"/>
      <c r="BM8" s="98">
        <f>IF(M8=0,"",IF(BK8=0,"",(BK8/M8)))</f>
        <v>0.29787234042553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10</v>
      </c>
      <c r="BV8" s="105">
        <f>IF(M8=0,"",IF(BU8=0,"",(BU8/M8)))</f>
        <v>0.21276595744681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3</v>
      </c>
      <c r="CE8" s="112">
        <f>IF(M8=0,"",IF(CD8=0,"",(CD8/M8)))</f>
        <v>0.063829787234043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118</v>
      </c>
      <c r="K13" s="24">
        <f>SUM(K6:K12)</f>
        <v>0</v>
      </c>
      <c r="L13" s="24">
        <f>SUM(L6:L12)</f>
        <v>987</v>
      </c>
      <c r="M13" s="24">
        <f>SUM(M6:M12)</f>
        <v>47</v>
      </c>
      <c r="N13" s="24">
        <f>SUM(N6:N12)</f>
        <v>44</v>
      </c>
      <c r="O13" s="25">
        <f>IFERROR(M13/L13,"-")</f>
        <v>0.047619047619048</v>
      </c>
      <c r="P13" s="57">
        <f>SUM(P6:P12)</f>
        <v>1</v>
      </c>
      <c r="Q13" s="57">
        <f>SUM(Q6:Q12)</f>
        <v>10</v>
      </c>
      <c r="R13" s="25">
        <f>IFERROR(P13/M13,"-")</f>
        <v>0.021276595744681</v>
      </c>
      <c r="S13" s="26">
        <f>IFERROR(H13/M13,"-")</f>
        <v>0</v>
      </c>
      <c r="T13" s="27">
        <f>SUM(T6:T12)</f>
        <v>0</v>
      </c>
      <c r="U13" s="25">
        <f>IFERROR(T13/M13,"-")</f>
        <v>0</v>
      </c>
      <c r="V13" s="162">
        <f>SUM(V6:V12)</f>
        <v>0</v>
      </c>
      <c r="W13" s="162">
        <f>IFERROR(V13/M13,"-")</f>
        <v>0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2.1759747408192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7025406</v>
      </c>
      <c r="I6" s="60">
        <v>8039</v>
      </c>
      <c r="J6" s="60">
        <v>0</v>
      </c>
      <c r="K6" s="60">
        <v>433383</v>
      </c>
      <c r="L6" s="71">
        <v>2542</v>
      </c>
      <c r="M6" s="61">
        <f>IFERROR(L6/K6,"-")</f>
        <v>0.0058654815717275</v>
      </c>
      <c r="N6" s="60">
        <v>134</v>
      </c>
      <c r="O6" s="60">
        <v>831</v>
      </c>
      <c r="P6" s="61">
        <f>IFERROR(N6/(L6),"-")</f>
        <v>0.052714398111723</v>
      </c>
      <c r="Q6" s="62">
        <f>IFERROR(H6/SUM(L6:L6),"-")</f>
        <v>2763.7317073171</v>
      </c>
      <c r="R6" s="63">
        <v>293</v>
      </c>
      <c r="S6" s="61">
        <f>IF(L6=0,"-",R6/L6)</f>
        <v>0.11526357199056</v>
      </c>
      <c r="T6" s="164">
        <v>15287106</v>
      </c>
      <c r="U6" s="165">
        <f>IFERROR(T6/L6,"-")</f>
        <v>6013.8103855232</v>
      </c>
      <c r="V6" s="165">
        <f>IFERROR(T6/R6,"-")</f>
        <v>52174.423208191</v>
      </c>
      <c r="W6" s="159">
        <f>SUM(T6:T6)-SUM(H6:H6)</f>
        <v>8261700</v>
      </c>
      <c r="X6" s="65">
        <f>SUM(T6:T6)/SUM(H6:H6)</f>
        <v>2.1759747408192</v>
      </c>
      <c r="Y6" s="58"/>
      <c r="Z6" s="72">
        <v>1</v>
      </c>
      <c r="AA6" s="73">
        <f>IF(L6=0,"",IF(Z6=0,"",(Z6/L6)))</f>
        <v>0.0003933910306845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4</v>
      </c>
      <c r="AJ6" s="79">
        <f>IF(L6=0,"",IF(AI6=0,"",(AI6/L6)))</f>
        <v>0.001573564122738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16</v>
      </c>
      <c r="AS6" s="85">
        <f>IF(L6=0,"",IF(AR6=0,"",(AR6/L6)))</f>
        <v>0.006294256490952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78</v>
      </c>
      <c r="BB6" s="91">
        <f>IF(L6=0,"",IF(BA6=0,"",(BA6/L6)))</f>
        <v>0.030684500393391</v>
      </c>
      <c r="BC6" s="90">
        <v>6</v>
      </c>
      <c r="BD6" s="92">
        <f>IFERROR(BC6/BA6,"-")</f>
        <v>0.076923076923077</v>
      </c>
      <c r="BE6" s="93">
        <v>54000</v>
      </c>
      <c r="BF6" s="94">
        <f>IFERROR(BE6/BA6,"-")</f>
        <v>692.30769230769</v>
      </c>
      <c r="BG6" s="95">
        <v>4</v>
      </c>
      <c r="BH6" s="95">
        <v>1</v>
      </c>
      <c r="BI6" s="95">
        <v>1</v>
      </c>
      <c r="BJ6" s="97">
        <v>1404</v>
      </c>
      <c r="BK6" s="98">
        <f>IF(L6=0,"",IF(BJ6=0,"",(BJ6/L6)))</f>
        <v>0.55232100708104</v>
      </c>
      <c r="BL6" s="99">
        <v>139</v>
      </c>
      <c r="BM6" s="100">
        <f>IFERROR(BL6/BJ6,"-")</f>
        <v>0.099002849002849</v>
      </c>
      <c r="BN6" s="101">
        <v>4291106</v>
      </c>
      <c r="BO6" s="102">
        <f>IFERROR(BN6/BJ6,"-")</f>
        <v>3056.3433048433</v>
      </c>
      <c r="BP6" s="103">
        <v>53</v>
      </c>
      <c r="BQ6" s="103">
        <v>27</v>
      </c>
      <c r="BR6" s="103">
        <v>59</v>
      </c>
      <c r="BS6" s="104">
        <v>806</v>
      </c>
      <c r="BT6" s="105">
        <f>IF(L6=0,"",IF(BS6=0,"",(BS6/L6)))</f>
        <v>0.31707317073171</v>
      </c>
      <c r="BU6" s="106">
        <v>111</v>
      </c>
      <c r="BV6" s="107">
        <f>IFERROR(BU6/BS6,"-")</f>
        <v>0.13771712158809</v>
      </c>
      <c r="BW6" s="108">
        <v>7577000</v>
      </c>
      <c r="BX6" s="109">
        <f>IFERROR(BW6/BS6,"-")</f>
        <v>9400.7444168734</v>
      </c>
      <c r="BY6" s="110">
        <v>28</v>
      </c>
      <c r="BZ6" s="110">
        <v>19</v>
      </c>
      <c r="CA6" s="110">
        <v>64</v>
      </c>
      <c r="CB6" s="111">
        <v>233</v>
      </c>
      <c r="CC6" s="112">
        <f>IF(L6=0,"",IF(CB6=0,"",(CB6/L6)))</f>
        <v>0.091660110149489</v>
      </c>
      <c r="CD6" s="113">
        <v>37</v>
      </c>
      <c r="CE6" s="114">
        <f>IFERROR(CD6/CB6,"-")</f>
        <v>0.1587982832618</v>
      </c>
      <c r="CF6" s="115">
        <v>3365000</v>
      </c>
      <c r="CG6" s="116">
        <f>IFERROR(CF6/CB6,"-")</f>
        <v>14442.060085837</v>
      </c>
      <c r="CH6" s="117">
        <v>11</v>
      </c>
      <c r="CI6" s="117">
        <v>8</v>
      </c>
      <c r="CJ6" s="117">
        <v>18</v>
      </c>
      <c r="CK6" s="118">
        <v>293</v>
      </c>
      <c r="CL6" s="119">
        <v>15287106</v>
      </c>
      <c r="CM6" s="119">
        <v>1683000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8</v>
      </c>
      <c r="J8" s="60">
        <v>0</v>
      </c>
      <c r="K8" s="60">
        <v>45</v>
      </c>
      <c r="L8" s="71">
        <v>1</v>
      </c>
      <c r="M8" s="61">
        <f>IFERROR(L8/K8,"-")</f>
        <v>0.022222222222222</v>
      </c>
      <c r="N8" s="60">
        <v>0</v>
      </c>
      <c r="O8" s="60">
        <v>0</v>
      </c>
      <c r="P8" s="61">
        <f>IFERROR(N8/(L8),"-")</f>
        <v>0</v>
      </c>
      <c r="Q8" s="62">
        <f>IFERROR(H8/SUM(L8:L8),"-")</f>
        <v>0</v>
      </c>
      <c r="R8" s="63">
        <v>0</v>
      </c>
      <c r="S8" s="61">
        <f>IF(L8=0,"-",R8/L8)</f>
        <v>0</v>
      </c>
      <c r="T8" s="164"/>
      <c r="U8" s="165">
        <f>IFERROR(T8/L8,"-")</f>
        <v>0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>
        <f>IF(L8=0,"",IF(Z8=0,"",(Z8/L8)))</f>
        <v>0</v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>
        <f>IF(L8=0,"",IF(AI8=0,"",(AI8/L8)))</f>
        <v>0</v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>
        <f>IF(L8=0,"",IF(AR8=0,"",(AR8/L8)))</f>
        <v>0</v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>
        <v>1</v>
      </c>
      <c r="BB8" s="91">
        <f>IF(L8=0,"",IF(BA8=0,"",(BA8/L8)))</f>
        <v>1</v>
      </c>
      <c r="BC8" s="90"/>
      <c r="BD8" s="92">
        <f>IFERROR(BC8/BA8,"-")</f>
        <v>0</v>
      </c>
      <c r="BE8" s="93"/>
      <c r="BF8" s="94">
        <f>IFERROR(BE8/BA8,"-")</f>
        <v>0</v>
      </c>
      <c r="BG8" s="95"/>
      <c r="BH8" s="95"/>
      <c r="BI8" s="95"/>
      <c r="BJ8" s="97"/>
      <c r="BK8" s="98">
        <f>IF(L8=0,"",IF(BJ8=0,"",(BJ8/L8)))</f>
        <v>0</v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>
        <f>IF(L8=0,"",IF(BS8=0,"",(BS8/L8)))</f>
        <v>0</v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>
        <f>IF(L8=0,"",IF(CB8=0,"",(CB8/L8)))</f>
        <v>0</v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15"/>
      <c r="B9" s="66"/>
      <c r="C9" s="66"/>
      <c r="D9" s="67"/>
      <c r="E9" s="68"/>
      <c r="F9" s="69"/>
      <c r="G9" s="69"/>
      <c r="H9" s="160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6"/>
      <c r="U9" s="166"/>
      <c r="V9" s="166"/>
      <c r="W9" s="166"/>
      <c r="X9" s="17"/>
      <c r="Y9" s="39"/>
      <c r="Z9" s="43"/>
      <c r="AA9" s="44"/>
      <c r="AB9" s="43"/>
      <c r="AC9" s="47"/>
      <c r="AD9" s="48"/>
      <c r="AE9" s="49"/>
      <c r="AF9" s="50"/>
      <c r="AG9" s="50"/>
      <c r="AH9" s="50"/>
      <c r="AI9" s="43"/>
      <c r="AJ9" s="44"/>
      <c r="AK9" s="43"/>
      <c r="AL9" s="47"/>
      <c r="AM9" s="48"/>
      <c r="AN9" s="49"/>
      <c r="AO9" s="50"/>
      <c r="AP9" s="50"/>
      <c r="AQ9" s="50"/>
      <c r="AR9" s="43"/>
      <c r="AS9" s="44"/>
      <c r="AT9" s="43"/>
      <c r="AU9" s="47"/>
      <c r="AV9" s="48"/>
      <c r="AW9" s="49"/>
      <c r="AX9" s="50"/>
      <c r="AY9" s="50"/>
      <c r="AZ9" s="50"/>
      <c r="BA9" s="43"/>
      <c r="BB9" s="44"/>
      <c r="BC9" s="43"/>
      <c r="BD9" s="47"/>
      <c r="BE9" s="48"/>
      <c r="BF9" s="49"/>
      <c r="BG9" s="50"/>
      <c r="BH9" s="50"/>
      <c r="BI9" s="50"/>
      <c r="BJ9" s="45"/>
      <c r="BK9" s="46"/>
      <c r="BL9" s="43"/>
      <c r="BM9" s="47"/>
      <c r="BN9" s="48"/>
      <c r="BO9" s="49"/>
      <c r="BP9" s="50"/>
      <c r="BQ9" s="50"/>
      <c r="BR9" s="50"/>
      <c r="BS9" s="45"/>
      <c r="BT9" s="46"/>
      <c r="BU9" s="43"/>
      <c r="BV9" s="47"/>
      <c r="BW9" s="48"/>
      <c r="BX9" s="49"/>
      <c r="BY9" s="50"/>
      <c r="BZ9" s="50"/>
      <c r="CA9" s="50"/>
      <c r="CB9" s="45"/>
      <c r="CC9" s="46"/>
      <c r="CD9" s="43"/>
      <c r="CE9" s="47"/>
      <c r="CF9" s="48"/>
      <c r="CG9" s="49"/>
      <c r="CH9" s="50"/>
      <c r="CI9" s="50"/>
      <c r="CJ9" s="50"/>
      <c r="CK9" s="51"/>
      <c r="CL9" s="48"/>
      <c r="CM9" s="48"/>
      <c r="CN9" s="48"/>
      <c r="CO9" s="52"/>
    </row>
    <row r="10" spans="1:95">
      <c r="A10" s="15"/>
      <c r="B10" s="21"/>
      <c r="C10" s="21"/>
      <c r="D10" s="16"/>
      <c r="E10" s="16"/>
      <c r="F10" s="20"/>
      <c r="G10" s="55"/>
      <c r="H10" s="161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6"/>
      <c r="U10" s="166"/>
      <c r="V10" s="166"/>
      <c r="W10" s="166"/>
      <c r="X10" s="17"/>
      <c r="Y10" s="41"/>
      <c r="Z10" s="43"/>
      <c r="AA10" s="44"/>
      <c r="AB10" s="43"/>
      <c r="AC10" s="47"/>
      <c r="AD10" s="48"/>
      <c r="AE10" s="49"/>
      <c r="AF10" s="50"/>
      <c r="AG10" s="50"/>
      <c r="AH10" s="50"/>
      <c r="AI10" s="43"/>
      <c r="AJ10" s="44"/>
      <c r="AK10" s="43"/>
      <c r="AL10" s="47"/>
      <c r="AM10" s="48"/>
      <c r="AN10" s="49"/>
      <c r="AO10" s="50"/>
      <c r="AP10" s="50"/>
      <c r="AQ10" s="50"/>
      <c r="AR10" s="43"/>
      <c r="AS10" s="44"/>
      <c r="AT10" s="43"/>
      <c r="AU10" s="47"/>
      <c r="AV10" s="48"/>
      <c r="AW10" s="49"/>
      <c r="AX10" s="50"/>
      <c r="AY10" s="50"/>
      <c r="AZ10" s="50"/>
      <c r="BA10" s="43"/>
      <c r="BB10" s="44"/>
      <c r="BC10" s="43"/>
      <c r="BD10" s="47"/>
      <c r="BE10" s="48"/>
      <c r="BF10" s="49"/>
      <c r="BG10" s="50"/>
      <c r="BH10" s="50"/>
      <c r="BI10" s="50"/>
      <c r="BJ10" s="45"/>
      <c r="BK10" s="46"/>
      <c r="BL10" s="43"/>
      <c r="BM10" s="47"/>
      <c r="BN10" s="48"/>
      <c r="BO10" s="49"/>
      <c r="BP10" s="50"/>
      <c r="BQ10" s="50"/>
      <c r="BR10" s="50"/>
      <c r="BS10" s="45"/>
      <c r="BT10" s="46"/>
      <c r="BU10" s="43"/>
      <c r="BV10" s="47"/>
      <c r="BW10" s="48"/>
      <c r="BX10" s="49"/>
      <c r="BY10" s="50"/>
      <c r="BZ10" s="50"/>
      <c r="CA10" s="50"/>
      <c r="CB10" s="45"/>
      <c r="CC10" s="46"/>
      <c r="CD10" s="43"/>
      <c r="CE10" s="47"/>
      <c r="CF10" s="48"/>
      <c r="CG10" s="49"/>
      <c r="CH10" s="50"/>
      <c r="CI10" s="50"/>
      <c r="CJ10" s="50"/>
      <c r="CK10" s="51"/>
      <c r="CL10" s="48"/>
      <c r="CM10" s="48"/>
      <c r="CN10" s="48"/>
      <c r="CO10" s="52"/>
    </row>
    <row r="11" spans="1:95">
      <c r="A11" s="7">
        <f>Z11</f>
        <v/>
      </c>
      <c r="B11" s="24"/>
      <c r="C11" s="24"/>
      <c r="D11" s="24"/>
      <c r="E11" s="24"/>
      <c r="F11" s="23" t="s">
        <v>76</v>
      </c>
      <c r="G11" s="23"/>
      <c r="H11" s="162"/>
      <c r="I11" s="24">
        <f>SUM(I6:I10)</f>
        <v>8047</v>
      </c>
      <c r="J11" s="24">
        <f>SUM(J6:J10)</f>
        <v>0</v>
      </c>
      <c r="K11" s="24">
        <f>SUM(K6:K10)</f>
        <v>433428</v>
      </c>
      <c r="L11" s="24">
        <f>SUM(L6:L10)</f>
        <v>2543</v>
      </c>
      <c r="M11" s="25">
        <f>IFERROR(L11/K11,"-")</f>
        <v>0.0058671797853392</v>
      </c>
      <c r="N11" s="57">
        <f>SUM(N6:N10)</f>
        <v>134</v>
      </c>
      <c r="O11" s="57">
        <f>SUM(O6:O10)</f>
        <v>831</v>
      </c>
      <c r="P11" s="25">
        <f>IFERROR(N11/L11,"-")</f>
        <v>0.052693668895006</v>
      </c>
      <c r="Q11" s="26">
        <f>IFERROR(H11/L11,"-")</f>
        <v>0</v>
      </c>
      <c r="R11" s="27">
        <f>SUM(R6:R10)</f>
        <v>293</v>
      </c>
      <c r="S11" s="25">
        <f>IFERROR(R11/L11,"-")</f>
        <v>0.11521824616595</v>
      </c>
      <c r="T11" s="162">
        <f>SUM(T6:T10)</f>
        <v>15287106</v>
      </c>
      <c r="U11" s="162">
        <f>IFERROR(T11/L11,"-")</f>
        <v>6011.4455367676</v>
      </c>
      <c r="V11" s="162">
        <f>IFERROR(T11/R11,"-")</f>
        <v>52174.423208191</v>
      </c>
      <c r="W11" s="162">
        <f>T11-H11</f>
        <v>15287106</v>
      </c>
      <c r="X11" s="29" t="str">
        <f>T11/H11</f>
        <v>0</v>
      </c>
      <c r="Y11" s="40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