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<sst xmlns="http://schemas.openxmlformats.org/spreadsheetml/2006/main" uniqueCount="91">
  <si>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</si>
  <si>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</si>
  <si>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</si>
  <si>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</si>
  <si>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</si>
  <si>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</si>
  <si>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</si>
  <si>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</si>
  <si>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</si>
  <si>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</si>
  <si>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</si>
  <si>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</si>
  <si>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</si>
  <si>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</si>
  <si>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</si>
  <si>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</si>
  <si>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</si>
  <si>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</si>
  <si>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</si>
  <si>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</si>
  <si>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</si>
  <si>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</si>
  <si>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</si>
  <si>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</si>
  <si>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</si>
  <si>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</si>
  <si>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</si>
  <si>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</si>
  <si>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</si>
  <si>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</si>
  <si>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</si>
  <si>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</si>
  <si>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</si>
  <si>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</si>
  <si>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</si>
  <si>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</si>
  <si>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</si>
  <si>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</si>
  <si>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</si>
  <si>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</si>
  <si>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</si>
  <si>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</si>
  <si>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</si>
  <si>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</si>
  <si>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</si>
  <si>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</si>
  <si>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</si>
  <si>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</si>
  <si>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</si>
  <si>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</si>
  <si>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</si>
  <si>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</si>
  <si>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</si>
  <si>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</si>
  <si>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</si>
  <si>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</si>
  <si>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</si>
  <si>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</si>
  <si>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</si>
  <si>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</si>
  <si>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ln_ph001</t>
  </si>
  <si>
    <t>デリヘル版2(LINEver)（並木塔子）</t>
  </si>
  <si>
    <t>学生いませんギャルもいません熟女熟女熟女熟女(LINEver)</t>
  </si>
  <si>
    <t>line</t>
  </si>
  <si>
    <t>スポニチ関東</t>
  </si>
  <si>
    <t>全5段</t>
  </si>
  <si>
    <t>12月10日(土)</t>
  </si>
  <si>
    <t>pp1930</t>
  </si>
  <si>
    <t>空電</t>
  </si>
  <si>
    <t>ln_ph002</t>
  </si>
  <si>
    <t>雑誌版SPA(LINEver)（艶堂しほり）</t>
  </si>
  <si>
    <t>え?LINEでこんなに出会えんの！？ダメ元で始めたはずが</t>
  </si>
  <si>
    <t>12月23日(金)</t>
  </si>
  <si>
    <t>pp1931</t>
  </si>
  <si>
    <t>ln_ph003</t>
  </si>
  <si>
    <t>右女9版(パートナー)(LINEver)（艶堂しほり）</t>
  </si>
  <si>
    <t>サンスポ関東</t>
  </si>
  <si>
    <t>1C終面全5段</t>
  </si>
  <si>
    <t>12月09日(金)</t>
  </si>
  <si>
    <t>pp1932</t>
  </si>
  <si>
    <t>ln_ph004</t>
  </si>
  <si>
    <t>サンスポ関西</t>
  </si>
  <si>
    <t>pp1933</t>
  </si>
  <si>
    <t>ln_ph005</t>
  </si>
  <si>
    <t>デリヘル版（並木塔子）</t>
  </si>
  <si>
    <t>三密(秘密♡親密♡密着)の出会い中高年で大流行</t>
  </si>
  <si>
    <t>デイリースポーツ関西</t>
  </si>
  <si>
    <t>4C終面全5段</t>
  </si>
  <si>
    <t>12月16日(金)</t>
  </si>
  <si>
    <t>pp1934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</si>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</sst>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</v>
      </c>
      <c r="D6" s="195">
        <v>660000</v>
      </c>
      <c r="E6" s="81">
        <v>89</v>
      </c>
      <c r="F6" s="81">
        <v>61</v>
      </c>
      <c r="G6" s="81">
        <v>67</v>
      </c>
      <c r="H6" s="91">
        <v>61</v>
      </c>
      <c r="I6" s="92">
        <v>0</v>
      </c>
      <c r="J6" s="145">
        <f>H6+I6</f>
        <v>61</v>
      </c>
      <c r="K6" s="82">
        <f>IFERROR(J6/G6,"-")</f>
        <v>0.91044776119403</v>
      </c>
      <c r="L6" s="81">
        <v>0</v>
      </c>
      <c r="M6" s="81">
        <v>11</v>
      </c>
      <c r="N6" s="82">
        <f>IFERROR(L6/J6,"-")</f>
        <v>0</v>
      </c>
      <c r="O6" s="83">
        <f>IFERROR(D6/J6,"-")</f>
        <v>10819.672131148</v>
      </c>
      <c r="P6" s="84">
        <v>3</v>
      </c>
      <c r="Q6" s="82">
        <f>IFERROR(P6/J6,"-")</f>
        <v>0.049180327868852</v>
      </c>
      <c r="R6" s="200">
        <v>74000</v>
      </c>
      <c r="S6" s="201">
        <f>IFERROR(R6/J6,"-")</f>
        <v>1213.1147540984</v>
      </c>
      <c r="T6" s="201">
        <f>IFERROR(R6/P6,"-")</f>
        <v>24666.666666667</v>
      </c>
      <c r="U6" s="195">
        <f>IFERROR(R6-D6,"-")</f>
        <v>-586000</v>
      </c>
      <c r="V6" s="85">
        <f>R6/D6</f>
        <v>0.11212121212121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660000</v>
      </c>
      <c r="E9" s="41">
        <f>SUM(E6:E7)</f>
        <v>89</v>
      </c>
      <c r="F9" s="41">
        <f>SUM(F6:F7)</f>
        <v>61</v>
      </c>
      <c r="G9" s="41">
        <f>SUM(G6:G7)</f>
        <v>67</v>
      </c>
      <c r="H9" s="41">
        <f>SUM(H6:H7)</f>
        <v>61</v>
      </c>
      <c r="I9" s="41">
        <f>SUM(I6:I7)</f>
        <v>0</v>
      </c>
      <c r="J9" s="41">
        <f>SUM(J6:J7)</f>
        <v>61</v>
      </c>
      <c r="K9" s="42">
        <f>IFERROR(J9/G9,"-")</f>
        <v>0.91044776119403</v>
      </c>
      <c r="L9" s="78">
        <f>SUM(L6:L7)</f>
        <v>0</v>
      </c>
      <c r="M9" s="78">
        <f>SUM(M6:M7)</f>
        <v>11</v>
      </c>
      <c r="N9" s="42">
        <f>IFERROR(L9/J9,"-")</f>
        <v>0</v>
      </c>
      <c r="O9" s="43">
        <f>IFERROR(D9/J9,"-")</f>
        <v>10819.672131148</v>
      </c>
      <c r="P9" s="44">
        <f>SUM(P6:P7)</f>
        <v>3</v>
      </c>
      <c r="Q9" s="42">
        <f>IFERROR(P9/J9,"-")</f>
        <v>0.049180327868852</v>
      </c>
      <c r="R9" s="45">
        <f>SUM(R6:R7)</f>
        <v>74000</v>
      </c>
      <c r="S9" s="45">
        <f>IFERROR(R9/J9,"-")</f>
        <v>1213.1147540984</v>
      </c>
      <c r="T9" s="45">
        <f>IFERROR(R9/P9,"-")</f>
        <v>24666.666666667</v>
      </c>
      <c r="U9" s="46">
        <f>SUM(U6:U7)</f>
        <v>-586000</v>
      </c>
      <c r="V9" s="47">
        <f>IFERROR(R9/D9,"-")</f>
        <v>0.11212121212121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0.56666666666667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120000</v>
      </c>
      <c r="K6" s="81">
        <v>0</v>
      </c>
      <c r="L6" s="81">
        <v>0</v>
      </c>
      <c r="M6" s="81">
        <v>0</v>
      </c>
      <c r="N6" s="91">
        <v>11</v>
      </c>
      <c r="O6" s="92">
        <v>0</v>
      </c>
      <c r="P6" s="93">
        <f>N6+O6</f>
        <v>11</v>
      </c>
      <c r="Q6" s="82" t="str">
        <f>IFERROR(P6/M6,"-")</f>
        <v>-</v>
      </c>
      <c r="R6" s="81">
        <v>0</v>
      </c>
      <c r="S6" s="81">
        <v>1</v>
      </c>
      <c r="T6" s="82">
        <f>IFERROR(S6/(O6+P6),"-")</f>
        <v>0.090909090909091</v>
      </c>
      <c r="U6" s="182">
        <f>IFERROR(J6/SUM(P6:P7),"-")</f>
        <v>7058.8235294118</v>
      </c>
      <c r="V6" s="84">
        <v>1</v>
      </c>
      <c r="W6" s="82">
        <f>IF(P6=0,"-",V6/P6)</f>
        <v>0.090909090909091</v>
      </c>
      <c r="X6" s="186">
        <v>18000</v>
      </c>
      <c r="Y6" s="187">
        <f>IFERROR(X6/P6,"-")</f>
        <v>1636.3636363636</v>
      </c>
      <c r="Z6" s="187">
        <f>IFERROR(X6/V6,"-")</f>
        <v>18000</v>
      </c>
      <c r="AA6" s="188">
        <f>SUM(X6:X7)-SUM(J6:J7)</f>
        <v>-52000</v>
      </c>
      <c r="AB6" s="85">
        <f>SUM(X6:X7)/SUM(J6:J7)</f>
        <v>0.56666666666667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0.090909090909091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9</v>
      </c>
      <c r="BX6" s="127">
        <f>IF(P6=0,"",IF(BW6=0,"",(BW6/P6)))</f>
        <v>0.81818181818182</v>
      </c>
      <c r="BY6" s="128">
        <v>1</v>
      </c>
      <c r="BZ6" s="129">
        <f>IFERROR(BY6/BW6,"-")</f>
        <v>0.11111111111111</v>
      </c>
      <c r="CA6" s="130">
        <v>18000</v>
      </c>
      <c r="CB6" s="131">
        <f>IFERROR(CA6/BW6,"-")</f>
        <v>2000</v>
      </c>
      <c r="CC6" s="132"/>
      <c r="CD6" s="132"/>
      <c r="CE6" s="132">
        <v>1</v>
      </c>
      <c r="CF6" s="133">
        <v>1</v>
      </c>
      <c r="CG6" s="134">
        <f>IF(P6=0,"",IF(CF6=0,"",(CF6/P6)))</f>
        <v>0.090909090909091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1</v>
      </c>
      <c r="CP6" s="141">
        <v>18000</v>
      </c>
      <c r="CQ6" s="141">
        <v>18000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21</v>
      </c>
      <c r="L7" s="81">
        <v>15</v>
      </c>
      <c r="M7" s="81">
        <v>13</v>
      </c>
      <c r="N7" s="91">
        <v>6</v>
      </c>
      <c r="O7" s="92">
        <v>0</v>
      </c>
      <c r="P7" s="93">
        <f>N7+O7</f>
        <v>6</v>
      </c>
      <c r="Q7" s="82">
        <f>IFERROR(P7/M7,"-")</f>
        <v>0.46153846153846</v>
      </c>
      <c r="R7" s="81">
        <v>0</v>
      </c>
      <c r="S7" s="81">
        <v>3</v>
      </c>
      <c r="T7" s="82">
        <f>IFERROR(S7/(O7+P7),"-")</f>
        <v>0.5</v>
      </c>
      <c r="U7" s="182"/>
      <c r="V7" s="84">
        <v>1</v>
      </c>
      <c r="W7" s="82">
        <f>IF(P7=0,"-",V7/P7)</f>
        <v>0.16666666666667</v>
      </c>
      <c r="X7" s="186">
        <v>50000</v>
      </c>
      <c r="Y7" s="187">
        <f>IFERROR(X7/P7,"-")</f>
        <v>8333.3333333333</v>
      </c>
      <c r="Z7" s="187">
        <f>IFERROR(X7/V7,"-")</f>
        <v>50000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0.16666666666667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0.66666666666667</v>
      </c>
      <c r="BY7" s="128">
        <v>2</v>
      </c>
      <c r="BZ7" s="129">
        <f>IFERROR(BY7/BW7,"-")</f>
        <v>0.5</v>
      </c>
      <c r="CA7" s="130">
        <v>60000</v>
      </c>
      <c r="CB7" s="131">
        <f>IFERROR(CA7/BW7,"-")</f>
        <v>15000</v>
      </c>
      <c r="CC7" s="132">
        <v>1</v>
      </c>
      <c r="CD7" s="132"/>
      <c r="CE7" s="132">
        <v>1</v>
      </c>
      <c r="CF7" s="133">
        <v>1</v>
      </c>
      <c r="CG7" s="134">
        <f>IF(P7=0,"",IF(CF7=0,"",(CF7/P7)))</f>
        <v>0.16666666666667</v>
      </c>
      <c r="CH7" s="135">
        <v>1</v>
      </c>
      <c r="CI7" s="136">
        <f>IFERROR(CH7/CF7,"-")</f>
        <v>1</v>
      </c>
      <c r="CJ7" s="137">
        <v>1007000</v>
      </c>
      <c r="CK7" s="138">
        <f>IFERROR(CJ7/CF7,"-")</f>
        <v>1007000</v>
      </c>
      <c r="CL7" s="139"/>
      <c r="CM7" s="139"/>
      <c r="CN7" s="139">
        <v>1</v>
      </c>
      <c r="CO7" s="140">
        <v>1</v>
      </c>
      <c r="CP7" s="141">
        <v>50000</v>
      </c>
      <c r="CQ7" s="141">
        <v>1007000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64</v>
      </c>
      <c r="H8" s="90" t="s">
        <v>65</v>
      </c>
      <c r="I8" s="90" t="s">
        <v>72</v>
      </c>
      <c r="J8" s="188">
        <v>120000</v>
      </c>
      <c r="K8" s="81">
        <v>0</v>
      </c>
      <c r="L8" s="81">
        <v>0</v>
      </c>
      <c r="M8" s="81">
        <v>0</v>
      </c>
      <c r="N8" s="91">
        <v>4</v>
      </c>
      <c r="O8" s="92">
        <v>0</v>
      </c>
      <c r="P8" s="93">
        <f>N8+O8</f>
        <v>4</v>
      </c>
      <c r="Q8" s="82" t="str">
        <f>IFERROR(P8/M8,"-")</f>
        <v>-</v>
      </c>
      <c r="R8" s="81">
        <v>0</v>
      </c>
      <c r="S8" s="81">
        <v>1</v>
      </c>
      <c r="T8" s="82">
        <f>IFERROR(S8/(O8+P8),"-")</f>
        <v>0.25</v>
      </c>
      <c r="U8" s="182">
        <f>IFERROR(J8/SUM(P8:P9),"-")</f>
        <v>13333.333333333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-120000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10</v>
      </c>
      <c r="L9" s="81">
        <v>8</v>
      </c>
      <c r="M9" s="81">
        <v>9</v>
      </c>
      <c r="N9" s="91">
        <v>5</v>
      </c>
      <c r="O9" s="92">
        <v>0</v>
      </c>
      <c r="P9" s="93">
        <f>N9+O9</f>
        <v>5</v>
      </c>
      <c r="Q9" s="82">
        <f>IFERROR(P9/M9,"-")</f>
        <v>0.55555555555556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0.2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0.6</v>
      </c>
      <c r="BY9" s="128">
        <v>1</v>
      </c>
      <c r="BZ9" s="129">
        <f>IFERROR(BY9/BW9,"-")</f>
        <v>0.33333333333333</v>
      </c>
      <c r="CA9" s="130">
        <v>559000</v>
      </c>
      <c r="CB9" s="131">
        <f>IFERROR(CA9/BW9,"-")</f>
        <v>186333.33333333</v>
      </c>
      <c r="CC9" s="132"/>
      <c r="CD9" s="132"/>
      <c r="CE9" s="132">
        <v>1</v>
      </c>
      <c r="CF9" s="133">
        <v>1</v>
      </c>
      <c r="CG9" s="134">
        <f>IF(P9=0,"",IF(CF9=0,"",(CF9/P9)))</f>
        <v>0.2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>
        <v>559000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74</v>
      </c>
      <c r="C10" s="203"/>
      <c r="D10" s="203" t="s">
        <v>75</v>
      </c>
      <c r="E10" s="203" t="s">
        <v>62</v>
      </c>
      <c r="F10" s="203" t="s">
        <v>63</v>
      </c>
      <c r="G10" s="203" t="s">
        <v>76</v>
      </c>
      <c r="H10" s="90" t="s">
        <v>77</v>
      </c>
      <c r="I10" s="90" t="s">
        <v>78</v>
      </c>
      <c r="J10" s="188">
        <v>150000</v>
      </c>
      <c r="K10" s="81">
        <v>0</v>
      </c>
      <c r="L10" s="81">
        <v>0</v>
      </c>
      <c r="M10" s="81">
        <v>0</v>
      </c>
      <c r="N10" s="91">
        <v>7</v>
      </c>
      <c r="O10" s="92">
        <v>0</v>
      </c>
      <c r="P10" s="93">
        <f>N10+O10</f>
        <v>7</v>
      </c>
      <c r="Q10" s="82" t="str">
        <f>IFERROR(P10/M10,"-")</f>
        <v>-</v>
      </c>
      <c r="R10" s="81">
        <v>0</v>
      </c>
      <c r="S10" s="81">
        <v>3</v>
      </c>
      <c r="T10" s="82">
        <f>IFERROR(S10/(O10+P10),"-")</f>
        <v>0.42857142857143</v>
      </c>
      <c r="U10" s="182">
        <f>IFERROR(J10/SUM(P10:P11),"-")</f>
        <v>11538.461538462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-150000</v>
      </c>
      <c r="AB10" s="85">
        <f>SUM(X10:X11)/SUM(J10:J11)</f>
        <v>0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0.28571428571429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0.57142857142857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0.14285714285714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75</v>
      </c>
      <c r="E11" s="203" t="s">
        <v>62</v>
      </c>
      <c r="F11" s="203" t="s">
        <v>68</v>
      </c>
      <c r="G11" s="203"/>
      <c r="H11" s="90"/>
      <c r="I11" s="90"/>
      <c r="J11" s="188"/>
      <c r="K11" s="81">
        <v>23</v>
      </c>
      <c r="L11" s="81">
        <v>18</v>
      </c>
      <c r="M11" s="81">
        <v>20</v>
      </c>
      <c r="N11" s="91">
        <v>6</v>
      </c>
      <c r="O11" s="92">
        <v>0</v>
      </c>
      <c r="P11" s="93">
        <f>N11+O11</f>
        <v>6</v>
      </c>
      <c r="Q11" s="82">
        <f>IFERROR(P11/M11,"-")</f>
        <v>0.3</v>
      </c>
      <c r="R11" s="81">
        <v>0</v>
      </c>
      <c r="S11" s="81">
        <v>1</v>
      </c>
      <c r="T11" s="82">
        <f>IFERROR(S11/(O11+P11),"-")</f>
        <v>0.16666666666667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0.16666666666667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0.33333333333333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80</v>
      </c>
      <c r="C12" s="203"/>
      <c r="D12" s="203" t="s">
        <v>75</v>
      </c>
      <c r="E12" s="203" t="s">
        <v>62</v>
      </c>
      <c r="F12" s="203" t="s">
        <v>63</v>
      </c>
      <c r="G12" s="203" t="s">
        <v>81</v>
      </c>
      <c r="H12" s="90" t="s">
        <v>77</v>
      </c>
      <c r="I12" s="90" t="s">
        <v>78</v>
      </c>
      <c r="J12" s="188">
        <v>150000</v>
      </c>
      <c r="K12" s="81">
        <v>0</v>
      </c>
      <c r="L12" s="81">
        <v>0</v>
      </c>
      <c r="M12" s="81">
        <v>0</v>
      </c>
      <c r="N12" s="91">
        <v>7</v>
      </c>
      <c r="O12" s="92">
        <v>0</v>
      </c>
      <c r="P12" s="93">
        <f>N12+O12</f>
        <v>7</v>
      </c>
      <c r="Q12" s="82" t="str">
        <f>IFERROR(P12/M12,"-")</f>
        <v>-</v>
      </c>
      <c r="R12" s="81">
        <v>0</v>
      </c>
      <c r="S12" s="81">
        <v>0</v>
      </c>
      <c r="T12" s="82">
        <f>IFERROR(S12/(O12+P12),"-")</f>
        <v>0</v>
      </c>
      <c r="U12" s="182">
        <f>IFERROR(J12/SUM(P12:P13),"-")</f>
        <v>15000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-150000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0.14285714285714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0.14285714285714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0.28571428571429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0.28571428571429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0.14285714285714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75</v>
      </c>
      <c r="E13" s="203" t="s">
        <v>62</v>
      </c>
      <c r="F13" s="203" t="s">
        <v>68</v>
      </c>
      <c r="G13" s="203"/>
      <c r="H13" s="90"/>
      <c r="I13" s="90"/>
      <c r="J13" s="188"/>
      <c r="K13" s="81">
        <v>14</v>
      </c>
      <c r="L13" s="81">
        <v>13</v>
      </c>
      <c r="M13" s="81">
        <v>16</v>
      </c>
      <c r="N13" s="91">
        <v>3</v>
      </c>
      <c r="O13" s="92">
        <v>0</v>
      </c>
      <c r="P13" s="93">
        <f>N13+O13</f>
        <v>3</v>
      </c>
      <c r="Q13" s="82">
        <f>IFERROR(P13/M13,"-")</f>
        <v>0.1875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0.33333333333333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0.33333333333333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0.33333333333333</v>
      </c>
      <c r="CH13" s="135">
        <v>1</v>
      </c>
      <c r="CI13" s="136">
        <f>IFERROR(CH13/CF13,"-")</f>
        <v>1</v>
      </c>
      <c r="CJ13" s="137">
        <v>5000</v>
      </c>
      <c r="CK13" s="138">
        <f>IFERROR(CJ13/CF13,"-")</f>
        <v>5000</v>
      </c>
      <c r="CL13" s="139">
        <v>1</v>
      </c>
      <c r="CM13" s="139"/>
      <c r="CN13" s="139"/>
      <c r="CO13" s="140">
        <v>0</v>
      </c>
      <c r="CP13" s="141">
        <v>0</v>
      </c>
      <c r="CQ13" s="141">
        <v>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0.05</v>
      </c>
      <c r="B14" s="203" t="s">
        <v>83</v>
      </c>
      <c r="C14" s="203"/>
      <c r="D14" s="203" t="s">
        <v>84</v>
      </c>
      <c r="E14" s="203" t="s">
        <v>85</v>
      </c>
      <c r="F14" s="203" t="s">
        <v>63</v>
      </c>
      <c r="G14" s="203" t="s">
        <v>86</v>
      </c>
      <c r="H14" s="90" t="s">
        <v>87</v>
      </c>
      <c r="I14" s="90" t="s">
        <v>88</v>
      </c>
      <c r="J14" s="188">
        <v>120000</v>
      </c>
      <c r="K14" s="81">
        <v>0</v>
      </c>
      <c r="L14" s="81">
        <v>0</v>
      </c>
      <c r="M14" s="81">
        <v>0</v>
      </c>
      <c r="N14" s="91">
        <v>10</v>
      </c>
      <c r="O14" s="92">
        <v>0</v>
      </c>
      <c r="P14" s="93">
        <f>N14+O14</f>
        <v>10</v>
      </c>
      <c r="Q14" s="82" t="str">
        <f>IFERROR(P14/M14,"-")</f>
        <v>-</v>
      </c>
      <c r="R14" s="81">
        <v>0</v>
      </c>
      <c r="S14" s="81">
        <v>2</v>
      </c>
      <c r="T14" s="82">
        <f>IFERROR(S14/(O14+P14),"-")</f>
        <v>0.2</v>
      </c>
      <c r="U14" s="182">
        <f>IFERROR(J14/SUM(P14:P15),"-")</f>
        <v>10000</v>
      </c>
      <c r="V14" s="84">
        <v>1</v>
      </c>
      <c r="W14" s="82">
        <f>IF(P14=0,"-",V14/P14)</f>
        <v>0.1</v>
      </c>
      <c r="X14" s="186">
        <v>6000</v>
      </c>
      <c r="Y14" s="187">
        <f>IFERROR(X14/P14,"-")</f>
        <v>600</v>
      </c>
      <c r="Z14" s="187">
        <f>IFERROR(X14/V14,"-")</f>
        <v>6000</v>
      </c>
      <c r="AA14" s="188">
        <f>SUM(X14:X15)-SUM(J14:J15)</f>
        <v>-114000</v>
      </c>
      <c r="AB14" s="85">
        <f>SUM(X14:X15)/SUM(J14:J15)</f>
        <v>0.05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0.1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</v>
      </c>
      <c r="BF14" s="113">
        <f>IF(P14=0,"",IF(BE14=0,"",(BE14/P14)))</f>
        <v>0.1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5</v>
      </c>
      <c r="BO14" s="120">
        <f>IF(P14=0,"",IF(BN14=0,"",(BN14/P14)))</f>
        <v>0.5</v>
      </c>
      <c r="BP14" s="121">
        <v>1</v>
      </c>
      <c r="BQ14" s="122">
        <f>IFERROR(BP14/BN14,"-")</f>
        <v>0.2</v>
      </c>
      <c r="BR14" s="123">
        <v>6000</v>
      </c>
      <c r="BS14" s="124">
        <f>IFERROR(BR14/BN14,"-")</f>
        <v>1200</v>
      </c>
      <c r="BT14" s="125"/>
      <c r="BU14" s="125">
        <v>1</v>
      </c>
      <c r="BV14" s="125"/>
      <c r="BW14" s="126">
        <v>2</v>
      </c>
      <c r="BX14" s="127">
        <f>IF(P14=0,"",IF(BW14=0,"",(BW14/P14)))</f>
        <v>0.2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6000</v>
      </c>
      <c r="CQ14" s="141">
        <v>6000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84</v>
      </c>
      <c r="E15" s="203" t="s">
        <v>85</v>
      </c>
      <c r="F15" s="203" t="s">
        <v>68</v>
      </c>
      <c r="G15" s="203"/>
      <c r="H15" s="90"/>
      <c r="I15" s="90"/>
      <c r="J15" s="188"/>
      <c r="K15" s="81">
        <v>21</v>
      </c>
      <c r="L15" s="81">
        <v>7</v>
      </c>
      <c r="M15" s="81">
        <v>9</v>
      </c>
      <c r="N15" s="91">
        <v>2</v>
      </c>
      <c r="O15" s="92">
        <v>0</v>
      </c>
      <c r="P15" s="93">
        <f>N15+O15</f>
        <v>2</v>
      </c>
      <c r="Q15" s="82">
        <f>IFERROR(P15/M15,"-")</f>
        <v>0.22222222222222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0.11212121212121</v>
      </c>
      <c r="B18" s="39"/>
      <c r="C18" s="39"/>
      <c r="D18" s="39"/>
      <c r="E18" s="39"/>
      <c r="F18" s="39"/>
      <c r="G18" s="40" t="s">
        <v>90</v>
      </c>
      <c r="H18" s="40"/>
      <c r="I18" s="40"/>
      <c r="J18" s="190">
        <f>SUM(J6:J17)</f>
        <v>660000</v>
      </c>
      <c r="K18" s="41">
        <f>SUM(K6:K17)</f>
        <v>89</v>
      </c>
      <c r="L18" s="41">
        <f>SUM(L6:L17)</f>
        <v>61</v>
      </c>
      <c r="M18" s="41">
        <f>SUM(M6:M17)</f>
        <v>67</v>
      </c>
      <c r="N18" s="41">
        <f>SUM(N6:N17)</f>
        <v>61</v>
      </c>
      <c r="O18" s="41">
        <f>SUM(O6:O17)</f>
        <v>0</v>
      </c>
      <c r="P18" s="41">
        <f>SUM(P6:P17)</f>
        <v>61</v>
      </c>
      <c r="Q18" s="42">
        <f>IFERROR(P18/M18,"-")</f>
        <v>0.91044776119403</v>
      </c>
      <c r="R18" s="78">
        <f>SUM(R6:R17)</f>
        <v>0</v>
      </c>
      <c r="S18" s="78">
        <f>SUM(S6:S17)</f>
        <v>11</v>
      </c>
      <c r="T18" s="42">
        <f>IFERROR(R18/P18,"-")</f>
        <v>0</v>
      </c>
      <c r="U18" s="184">
        <f>IFERROR(J18/P18,"-")</f>
        <v>10819.672131148</v>
      </c>
      <c r="V18" s="44">
        <f>SUM(V6:V17)</f>
        <v>3</v>
      </c>
      <c r="W18" s="42">
        <f>IFERROR(V18/P18,"-")</f>
        <v>0.049180327868852</v>
      </c>
      <c r="X18" s="190">
        <f>SUM(X6:X17)</f>
        <v>74000</v>
      </c>
      <c r="Y18" s="190">
        <f>IFERROR(X18/P18,"-")</f>
        <v>1213.1147540984</v>
      </c>
      <c r="Z18" s="190">
        <f>IFERROR(X18/V18,"-")</f>
        <v>24666.666666667</v>
      </c>
      <c r="AA18" s="190">
        <f>X18-J18</f>
        <v>-586000</v>
      </c>
      <c r="AB18" s="47">
        <f>X18/J18</f>
        <v>0.11212121212121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