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<sst xmlns="http://schemas.openxmlformats.org/spreadsheetml/2006/main" uniqueCount="118">
  <si>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</si>
  <si>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</si>
  <si>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</si>
  <si>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</si>
  <si>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</si>
  <si>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</si>
  <si>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</si>
  <si>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</si>
  <si>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</si>
  <si>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</si>
  <si>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</si>
  <si>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</si>
  <si>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</si>
  <si>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</si>
  <si>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</si>
  <si>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</si>
  <si>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</si>
  <si>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</si>
  <si>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</si>
  <si>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</si>
  <si>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</si>
  <si>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</si>
  <si>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</si>
  <si>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</si>
  <si>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アフィリエイト</t>
  </si>
  <si>
    <t>リスティング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</si>
  <si>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</si>
  <si>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</si>
  <si>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</si>
  <si>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</si>
  <si>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</si>
  <si>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</si>
  <si>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</si>
  <si>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</si>
  <si>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</si>
  <si>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</si>
  <si>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</si>
  <si>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</si>
  <si>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</si>
  <si>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</si>
  <si>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</si>
  <si>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</si>
  <si>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</si>
  <si>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</si>
  <si>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</si>
  <si>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</si>
  <si>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</si>
  <si>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</si>
  <si>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</si>
  <si>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</si>
  <si>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</si>
  <si>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</si>
  <si>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</si>
  <si>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</si>
  <si>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</si>
  <si>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</si>
  <si>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</si>
  <si>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</si>
  <si>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</si>
  <si>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</si>
  <si>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</si>
  <si>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</si>
  <si>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ln_ph001</t>
  </si>
  <si>
    <t>デリヘル版2(LINEver)（並木塔子）</t>
  </si>
  <si>
    <t>学生いませんギャルもいません熟女熟女熟女熟女(LINEver)</t>
  </si>
  <si>
    <t>line</t>
  </si>
  <si>
    <t>スポニチ関東</t>
  </si>
  <si>
    <t>全5段</t>
  </si>
  <si>
    <t>12月10日(土)</t>
  </si>
  <si>
    <t>pp1930</t>
  </si>
  <si>
    <t>空電</t>
  </si>
  <si>
    <t>ln_ph002</t>
  </si>
  <si>
    <t>雑誌版SPA(LINEver)（艶堂しほり）</t>
  </si>
  <si>
    <t>え?LINEでこんなに出会えんの！？ダメ元で始めたはずが</t>
  </si>
  <si>
    <t>12月23日(金)</t>
  </si>
  <si>
    <t>pp1931</t>
  </si>
  <si>
    <t>ln_ph003</t>
  </si>
  <si>
    <t>右女9版(パートナー)(LINEver)（艶堂しほり）</t>
  </si>
  <si>
    <t>サンスポ関東</t>
  </si>
  <si>
    <t>1C終面全5段</t>
  </si>
  <si>
    <t>12月09日(金)</t>
  </si>
  <si>
    <t>pp1932</t>
  </si>
  <si>
    <t>ln_ph004</t>
  </si>
  <si>
    <t>サンスポ関西</t>
  </si>
  <si>
    <t>pp1933</t>
  </si>
  <si>
    <t>ln_ph005</t>
  </si>
  <si>
    <t>デリヘル版（並木塔子）</t>
  </si>
  <si>
    <t>三密(秘密♡親密♡密着)の出会い中高年で大流行</t>
  </si>
  <si>
    <t>デイリースポーツ関西</t>
  </si>
  <si>
    <t>4C終面全5段</t>
  </si>
  <si>
    <t>12月16日(金)</t>
  </si>
  <si>
    <t>pp1934</t>
  </si>
  <si>
    <t>新聞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</si>
  <si>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</si>
  <si>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</si>
  <si>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</si>
  <si>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</si>
  <si>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</si>
  <si>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</si>
  <si>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</si>
  <si>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12/1～12/31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</si>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</sst>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10</v>
      </c>
      <c r="D6" s="330">
        <v>858000</v>
      </c>
      <c r="E6" s="79">
        <v>89</v>
      </c>
      <c r="F6" s="79">
        <v>61</v>
      </c>
      <c r="G6" s="79">
        <v>67</v>
      </c>
      <c r="H6" s="89">
        <v>61</v>
      </c>
      <c r="I6" s="90">
        <v>0</v>
      </c>
      <c r="J6" s="143">
        <f>H6+I6</f>
        <v>61</v>
      </c>
      <c r="K6" s="80">
        <f>IFERROR(J6/G6,"-")</f>
        <v>0.91044776119403</v>
      </c>
      <c r="L6" s="79">
        <v>0</v>
      </c>
      <c r="M6" s="79">
        <v>11</v>
      </c>
      <c r="N6" s="80">
        <f>IFERROR(L6/J6,"-")</f>
        <v>0</v>
      </c>
      <c r="O6" s="81">
        <f>IFERROR(D6/J6,"-")</f>
        <v>14065.573770492</v>
      </c>
      <c r="P6" s="82">
        <v>3</v>
      </c>
      <c r="Q6" s="80">
        <f>IFERROR(P6/J6,"-")</f>
        <v>0.049180327868852</v>
      </c>
      <c r="R6" s="335">
        <v>74000</v>
      </c>
      <c r="S6" s="336">
        <f>IFERROR(R6/J6,"-")</f>
        <v>1213.1147540984</v>
      </c>
      <c r="T6" s="336">
        <f>IFERROR(R6/P6,"-")</f>
        <v>24666.666666667</v>
      </c>
      <c r="U6" s="330">
        <f>IFERROR(R6-D6,"-")</f>
        <v>-784000</v>
      </c>
      <c r="V6" s="83">
        <f>R6/D6</f>
        <v>0.086247086247086</v>
      </c>
      <c r="W6" s="77"/>
      <c r="X6" s="142"/>
    </row>
    <row r="7" spans="1:24">
      <c r="A7" s="78"/>
      <c r="B7" s="84" t="s">
        <v>24</v>
      </c>
      <c r="C7" s="84">
        <v>5</v>
      </c>
      <c r="D7" s="330">
        <v>54400</v>
      </c>
      <c r="E7" s="79">
        <v>87</v>
      </c>
      <c r="F7" s="79">
        <v>0</v>
      </c>
      <c r="G7" s="79">
        <v>812</v>
      </c>
      <c r="H7" s="89">
        <v>32</v>
      </c>
      <c r="I7" s="90">
        <v>0</v>
      </c>
      <c r="J7" s="143">
        <f>H7+I7</f>
        <v>32</v>
      </c>
      <c r="K7" s="80">
        <f>IFERROR(J7/G7,"-")</f>
        <v>0.039408866995074</v>
      </c>
      <c r="L7" s="79">
        <v>0</v>
      </c>
      <c r="M7" s="79">
        <v>7</v>
      </c>
      <c r="N7" s="80">
        <f>IFERROR(L7/J7,"-")</f>
        <v>0</v>
      </c>
      <c r="O7" s="81">
        <f>IFERROR(D7/J7,"-")</f>
        <v>1700</v>
      </c>
      <c r="P7" s="82">
        <v>0</v>
      </c>
      <c r="Q7" s="80">
        <f>IFERROR(P7/J7,"-")</f>
        <v>0</v>
      </c>
      <c r="R7" s="335">
        <v>0</v>
      </c>
      <c r="S7" s="336">
        <f>IFERROR(R7/J7,"-")</f>
        <v>0</v>
      </c>
      <c r="T7" s="336" t="str">
        <f>IFERROR(R7/P7,"-")</f>
        <v>-</v>
      </c>
      <c r="U7" s="330">
        <f>IFERROR(R7-D7,"-")</f>
        <v>-54400</v>
      </c>
      <c r="V7" s="83">
        <f>R7/D7</f>
        <v>0</v>
      </c>
      <c r="W7" s="77"/>
      <c r="X7" s="142"/>
    </row>
    <row r="8" spans="1:24">
      <c r="A8" s="78"/>
      <c r="B8" s="84" t="s">
        <v>25</v>
      </c>
      <c r="C8" s="84">
        <v>3</v>
      </c>
      <c r="D8" s="330">
        <v>11348923</v>
      </c>
      <c r="E8" s="79">
        <v>7372</v>
      </c>
      <c r="F8" s="79">
        <v>0</v>
      </c>
      <c r="G8" s="79">
        <v>468912</v>
      </c>
      <c r="H8" s="89">
        <v>2351</v>
      </c>
      <c r="I8" s="90">
        <v>25</v>
      </c>
      <c r="J8" s="143">
        <f>H8+I8</f>
        <v>2376</v>
      </c>
      <c r="K8" s="80">
        <f>IFERROR(J8/G8,"-")</f>
        <v>0.0050670488279251</v>
      </c>
      <c r="L8" s="79">
        <v>115</v>
      </c>
      <c r="M8" s="79">
        <v>727</v>
      </c>
      <c r="N8" s="80">
        <f>IFERROR(L8/J8,"-")</f>
        <v>0.048400673400673</v>
      </c>
      <c r="O8" s="81">
        <f>IFERROR(D8/J8,"-")</f>
        <v>4776.4827441077</v>
      </c>
      <c r="P8" s="82">
        <v>272</v>
      </c>
      <c r="Q8" s="80">
        <f>IFERROR(P8/J8,"-")</f>
        <v>0.11447811447811</v>
      </c>
      <c r="R8" s="335">
        <v>14794500</v>
      </c>
      <c r="S8" s="336">
        <f>IFERROR(R8/J8,"-")</f>
        <v>6226.6414141414</v>
      </c>
      <c r="T8" s="336">
        <f>IFERROR(R8/P8,"-")</f>
        <v>54391.544117647</v>
      </c>
      <c r="U8" s="330">
        <f>IFERROR(R8-D8,"-")</f>
        <v>3445577</v>
      </c>
      <c r="V8" s="83">
        <f>R8/D8</f>
        <v>1.3036038750109</v>
      </c>
      <c r="W8" s="77"/>
      <c r="X8" s="142"/>
    </row>
    <row r="9" spans="1:24">
      <c r="A9" s="30"/>
      <c r="B9" s="85"/>
      <c r="C9" s="85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7"/>
      <c r="S9" s="337"/>
      <c r="T9" s="337"/>
      <c r="U9" s="337"/>
      <c r="V9" s="33"/>
      <c r="W9" s="59"/>
      <c r="X9" s="142"/>
    </row>
    <row r="10" spans="1:24">
      <c r="A10" s="30"/>
      <c r="B10" s="37"/>
      <c r="C10" s="3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19"/>
      <c r="B11" s="41"/>
      <c r="C11" s="41"/>
      <c r="D11" s="333">
        <f>SUM(D6:D9)</f>
        <v>12261323</v>
      </c>
      <c r="E11" s="41">
        <f>SUM(E6:E9)</f>
        <v>7548</v>
      </c>
      <c r="F11" s="41">
        <f>SUM(F6:F9)</f>
        <v>61</v>
      </c>
      <c r="G11" s="41">
        <f>SUM(G6:G9)</f>
        <v>469791</v>
      </c>
      <c r="H11" s="41">
        <f>SUM(H6:H9)</f>
        <v>2444</v>
      </c>
      <c r="I11" s="41">
        <f>SUM(I6:I9)</f>
        <v>25</v>
      </c>
      <c r="J11" s="41">
        <f>SUM(J6:J9)</f>
        <v>2469</v>
      </c>
      <c r="K11" s="42">
        <f>IFERROR(J11/G11,"-")</f>
        <v>0.0052555285222578</v>
      </c>
      <c r="L11" s="76">
        <f>SUM(L6:L9)</f>
        <v>115</v>
      </c>
      <c r="M11" s="76">
        <f>SUM(M6:M9)</f>
        <v>745</v>
      </c>
      <c r="N11" s="42">
        <f>IFERROR(L11/J11,"-")</f>
        <v>0.046577561765897</v>
      </c>
      <c r="O11" s="43">
        <f>IFERROR(D11/J11,"-")</f>
        <v>4966.1089509923</v>
      </c>
      <c r="P11" s="44">
        <f>SUM(P6:P9)</f>
        <v>275</v>
      </c>
      <c r="Q11" s="42">
        <f>IFERROR(P11/J11,"-")</f>
        <v>0.11138112596193</v>
      </c>
      <c r="R11" s="333">
        <f>SUM(R6:R9)</f>
        <v>14868500</v>
      </c>
      <c r="S11" s="333">
        <f>IFERROR(R11/J11,"-")</f>
        <v>6022.0737140543</v>
      </c>
      <c r="T11" s="333">
        <f>IFERROR(P11/P11,"-")</f>
        <v>1</v>
      </c>
      <c r="U11" s="333">
        <f>SUM(U6:U9)</f>
        <v>2607177</v>
      </c>
      <c r="V11" s="45">
        <f>IFERROR(R11/D11,"-")</f>
        <v>1.2126342320482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30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31</v>
      </c>
      <c r="CP2" s="273" t="s">
        <v>32</v>
      </c>
      <c r="CQ2" s="261" t="s">
        <v>33</v>
      </c>
      <c r="CR2" s="262"/>
      <c r="CS2" s="263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35</v>
      </c>
      <c r="AE3" s="265"/>
      <c r="AF3" s="265"/>
      <c r="AG3" s="265"/>
      <c r="AH3" s="265"/>
      <c r="AI3" s="265"/>
      <c r="AJ3" s="265"/>
      <c r="AK3" s="265"/>
      <c r="AL3" s="265"/>
      <c r="AM3" s="276" t="s">
        <v>36</v>
      </c>
      <c r="AN3" s="277"/>
      <c r="AO3" s="277"/>
      <c r="AP3" s="277"/>
      <c r="AQ3" s="277"/>
      <c r="AR3" s="277"/>
      <c r="AS3" s="277"/>
      <c r="AT3" s="277"/>
      <c r="AU3" s="278"/>
      <c r="AV3" s="279" t="s">
        <v>37</v>
      </c>
      <c r="AW3" s="280"/>
      <c r="AX3" s="280"/>
      <c r="AY3" s="280"/>
      <c r="AZ3" s="280"/>
      <c r="BA3" s="280"/>
      <c r="BB3" s="280"/>
      <c r="BC3" s="280"/>
      <c r="BD3" s="281"/>
      <c r="BE3" s="282" t="s">
        <v>38</v>
      </c>
      <c r="BF3" s="283"/>
      <c r="BG3" s="283"/>
      <c r="BH3" s="283"/>
      <c r="BI3" s="283"/>
      <c r="BJ3" s="283"/>
      <c r="BK3" s="283"/>
      <c r="BL3" s="283"/>
      <c r="BM3" s="284"/>
      <c r="BN3" s="285" t="s">
        <v>39</v>
      </c>
      <c r="BO3" s="286"/>
      <c r="BP3" s="286"/>
      <c r="BQ3" s="286"/>
      <c r="BR3" s="286"/>
      <c r="BS3" s="286"/>
      <c r="BT3" s="286"/>
      <c r="BU3" s="286"/>
      <c r="BV3" s="287"/>
      <c r="BW3" s="288" t="s">
        <v>40</v>
      </c>
      <c r="BX3" s="289"/>
      <c r="BY3" s="289"/>
      <c r="BZ3" s="289"/>
      <c r="CA3" s="289"/>
      <c r="CB3" s="289"/>
      <c r="CC3" s="289"/>
      <c r="CD3" s="289"/>
      <c r="CE3" s="290"/>
      <c r="CF3" s="291" t="s">
        <v>41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42</v>
      </c>
      <c r="CR3" s="267"/>
      <c r="CS3" s="268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2"/>
      <c r="CP4" s="275"/>
      <c r="CQ4" s="52" t="s">
        <v>60</v>
      </c>
      <c r="CR4" s="52" t="s">
        <v>61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0.43589743589744</v>
      </c>
      <c r="B6" s="347" t="s">
        <v>62</v>
      </c>
      <c r="C6" s="347"/>
      <c r="D6" s="347" t="s">
        <v>63</v>
      </c>
      <c r="E6" s="347" t="s">
        <v>64</v>
      </c>
      <c r="F6" s="347" t="s">
        <v>65</v>
      </c>
      <c r="G6" s="88" t="s">
        <v>66</v>
      </c>
      <c r="H6" s="88" t="s">
        <v>67</v>
      </c>
      <c r="I6" s="348" t="s">
        <v>68</v>
      </c>
      <c r="J6" s="330">
        <v>156000</v>
      </c>
      <c r="K6" s="79">
        <v>0</v>
      </c>
      <c r="L6" s="79">
        <v>0</v>
      </c>
      <c r="M6" s="79">
        <v>0</v>
      </c>
      <c r="N6" s="89">
        <v>11</v>
      </c>
      <c r="O6" s="90">
        <v>0</v>
      </c>
      <c r="P6" s="91">
        <f>N6+O6</f>
        <v>11</v>
      </c>
      <c r="Q6" s="80" t="str">
        <f>IFERROR(P6/M6,"-")</f>
        <v>-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9176.4705882353</v>
      </c>
      <c r="V6" s="82">
        <v>1</v>
      </c>
      <c r="W6" s="80">
        <f>IF(P6=0,"-",V6/P6)</f>
        <v>0.090909090909091</v>
      </c>
      <c r="X6" s="335">
        <v>18000</v>
      </c>
      <c r="Y6" s="336">
        <f>IFERROR(X6/P6,"-")</f>
        <v>1636.3636363636</v>
      </c>
      <c r="Z6" s="336">
        <f>IFERROR(X6/V6,"-")</f>
        <v>18000</v>
      </c>
      <c r="AA6" s="330">
        <f>SUM(X6:X7)-SUM(J6:J7)</f>
        <v>-88000</v>
      </c>
      <c r="AB6" s="83">
        <f>SUM(X6:X7)/SUM(J6:J7)</f>
        <v>0.43589743589744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0.090909090909091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9</v>
      </c>
      <c r="BX6" s="125">
        <f>IF(P6=0,"",IF(BW6=0,"",(BW6/P6)))</f>
        <v>0.81818181818182</v>
      </c>
      <c r="BY6" s="126">
        <v>1</v>
      </c>
      <c r="BZ6" s="127">
        <f>IFERROR(BY6/BW6,"-")</f>
        <v>0.11111111111111</v>
      </c>
      <c r="CA6" s="128">
        <v>18000</v>
      </c>
      <c r="CB6" s="129">
        <f>IFERROR(CA6/BW6,"-")</f>
        <v>2000</v>
      </c>
      <c r="CC6" s="130"/>
      <c r="CD6" s="130"/>
      <c r="CE6" s="130">
        <v>1</v>
      </c>
      <c r="CF6" s="131">
        <v>1</v>
      </c>
      <c r="CG6" s="132">
        <f>IF(P6=0,"",IF(CF6=0,"",(CF6/P6)))</f>
        <v>0.090909090909091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1</v>
      </c>
      <c r="CP6" s="139">
        <v>18000</v>
      </c>
      <c r="CQ6" s="139">
        <v>18000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69</v>
      </c>
      <c r="C7" s="347"/>
      <c r="D7" s="347" t="s">
        <v>63</v>
      </c>
      <c r="E7" s="347" t="s">
        <v>64</v>
      </c>
      <c r="F7" s="347" t="s">
        <v>70</v>
      </c>
      <c r="G7" s="88"/>
      <c r="H7" s="88"/>
      <c r="I7" s="88"/>
      <c r="J7" s="330"/>
      <c r="K7" s="79">
        <v>21</v>
      </c>
      <c r="L7" s="79">
        <v>15</v>
      </c>
      <c r="M7" s="79">
        <v>13</v>
      </c>
      <c r="N7" s="89">
        <v>6</v>
      </c>
      <c r="O7" s="90">
        <v>0</v>
      </c>
      <c r="P7" s="91">
        <f>N7+O7</f>
        <v>6</v>
      </c>
      <c r="Q7" s="80">
        <f>IFERROR(P7/M7,"-")</f>
        <v>0.46153846153846</v>
      </c>
      <c r="R7" s="79">
        <v>0</v>
      </c>
      <c r="S7" s="79">
        <v>3</v>
      </c>
      <c r="T7" s="80">
        <f>IFERROR(R7/(P7),"-")</f>
        <v>0</v>
      </c>
      <c r="U7" s="336"/>
      <c r="V7" s="82">
        <v>1</v>
      </c>
      <c r="W7" s="80">
        <f>IF(P7=0,"-",V7/P7)</f>
        <v>0.16666666666667</v>
      </c>
      <c r="X7" s="335">
        <v>50000</v>
      </c>
      <c r="Y7" s="336">
        <f>IFERROR(X7/P7,"-")</f>
        <v>8333.3333333333</v>
      </c>
      <c r="Z7" s="336">
        <f>IFERROR(X7/V7,"-")</f>
        <v>50000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0.16666666666667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4</v>
      </c>
      <c r="BX7" s="125">
        <f>IF(P7=0,"",IF(BW7=0,"",(BW7/P7)))</f>
        <v>0.66666666666667</v>
      </c>
      <c r="BY7" s="126">
        <v>2</v>
      </c>
      <c r="BZ7" s="127">
        <f>IFERROR(BY7/BW7,"-")</f>
        <v>0.5</v>
      </c>
      <c r="CA7" s="128">
        <v>60000</v>
      </c>
      <c r="CB7" s="129">
        <f>IFERROR(CA7/BW7,"-")</f>
        <v>15000</v>
      </c>
      <c r="CC7" s="130">
        <v>1</v>
      </c>
      <c r="CD7" s="130"/>
      <c r="CE7" s="130">
        <v>1</v>
      </c>
      <c r="CF7" s="131">
        <v>1</v>
      </c>
      <c r="CG7" s="132">
        <f>IF(P7=0,"",IF(CF7=0,"",(CF7/P7)))</f>
        <v>0.16666666666667</v>
      </c>
      <c r="CH7" s="133">
        <v>1</v>
      </c>
      <c r="CI7" s="134">
        <f>IFERROR(CH7/CF7,"-")</f>
        <v>1</v>
      </c>
      <c r="CJ7" s="135">
        <v>1007000</v>
      </c>
      <c r="CK7" s="136">
        <f>IFERROR(CJ7/CF7,"-")</f>
        <v>1007000</v>
      </c>
      <c r="CL7" s="137"/>
      <c r="CM7" s="137"/>
      <c r="CN7" s="137">
        <v>1</v>
      </c>
      <c r="CO7" s="138">
        <v>1</v>
      </c>
      <c r="CP7" s="139">
        <v>50000</v>
      </c>
      <c r="CQ7" s="139">
        <v>1007000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347" t="s">
        <v>71</v>
      </c>
      <c r="C8" s="347"/>
      <c r="D8" s="347" t="s">
        <v>72</v>
      </c>
      <c r="E8" s="347" t="s">
        <v>73</v>
      </c>
      <c r="F8" s="347" t="s">
        <v>65</v>
      </c>
      <c r="G8" s="88" t="s">
        <v>66</v>
      </c>
      <c r="H8" s="88" t="s">
        <v>67</v>
      </c>
      <c r="I8" s="88" t="s">
        <v>74</v>
      </c>
      <c r="J8" s="330">
        <v>156000</v>
      </c>
      <c r="K8" s="79">
        <v>0</v>
      </c>
      <c r="L8" s="79">
        <v>0</v>
      </c>
      <c r="M8" s="79">
        <v>0</v>
      </c>
      <c r="N8" s="89">
        <v>4</v>
      </c>
      <c r="O8" s="90">
        <v>0</v>
      </c>
      <c r="P8" s="91">
        <f>N8+O8</f>
        <v>4</v>
      </c>
      <c r="Q8" s="80" t="str">
        <f>IFERROR(P8/M8,"-")</f>
        <v>-</v>
      </c>
      <c r="R8" s="79">
        <v>0</v>
      </c>
      <c r="S8" s="79">
        <v>1</v>
      </c>
      <c r="T8" s="80">
        <f>IFERROR(R8/(P8),"-")</f>
        <v>0</v>
      </c>
      <c r="U8" s="336">
        <f>IFERROR(J8/SUM(N8:O9),"-")</f>
        <v>17333.333333333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-156000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72</v>
      </c>
      <c r="E9" s="347" t="s">
        <v>73</v>
      </c>
      <c r="F9" s="347" t="s">
        <v>70</v>
      </c>
      <c r="G9" s="88"/>
      <c r="H9" s="88"/>
      <c r="I9" s="88"/>
      <c r="J9" s="330"/>
      <c r="K9" s="79">
        <v>10</v>
      </c>
      <c r="L9" s="79">
        <v>8</v>
      </c>
      <c r="M9" s="79">
        <v>9</v>
      </c>
      <c r="N9" s="89">
        <v>5</v>
      </c>
      <c r="O9" s="90">
        <v>0</v>
      </c>
      <c r="P9" s="91">
        <f>N9+O9</f>
        <v>5</v>
      </c>
      <c r="Q9" s="80">
        <f>IFERROR(P9/M9,"-")</f>
        <v>0.55555555555556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0.2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0.6</v>
      </c>
      <c r="BY9" s="126">
        <v>1</v>
      </c>
      <c r="BZ9" s="127">
        <f>IFERROR(BY9/BW9,"-")</f>
        <v>0.33333333333333</v>
      </c>
      <c r="CA9" s="128">
        <v>559000</v>
      </c>
      <c r="CB9" s="129">
        <f>IFERROR(CA9/BW9,"-")</f>
        <v>186333.33333333</v>
      </c>
      <c r="CC9" s="130"/>
      <c r="CD9" s="130"/>
      <c r="CE9" s="130">
        <v>1</v>
      </c>
      <c r="CF9" s="131">
        <v>1</v>
      </c>
      <c r="CG9" s="132">
        <f>IF(P9=0,"",IF(CF9=0,"",(CF9/P9)))</f>
        <v>0.2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>
        <v>559000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347" t="s">
        <v>76</v>
      </c>
      <c r="C10" s="347"/>
      <c r="D10" s="347" t="s">
        <v>77</v>
      </c>
      <c r="E10" s="347" t="s">
        <v>64</v>
      </c>
      <c r="F10" s="347" t="s">
        <v>65</v>
      </c>
      <c r="G10" s="88" t="s">
        <v>78</v>
      </c>
      <c r="H10" s="88" t="s">
        <v>79</v>
      </c>
      <c r="I10" s="88" t="s">
        <v>80</v>
      </c>
      <c r="J10" s="330">
        <v>195000</v>
      </c>
      <c r="K10" s="79">
        <v>0</v>
      </c>
      <c r="L10" s="79">
        <v>0</v>
      </c>
      <c r="M10" s="79">
        <v>0</v>
      </c>
      <c r="N10" s="89">
        <v>7</v>
      </c>
      <c r="O10" s="90">
        <v>0</v>
      </c>
      <c r="P10" s="91">
        <f>N10+O10</f>
        <v>7</v>
      </c>
      <c r="Q10" s="80" t="str">
        <f>IFERROR(P10/M10,"-")</f>
        <v>-</v>
      </c>
      <c r="R10" s="79">
        <v>0</v>
      </c>
      <c r="S10" s="79">
        <v>3</v>
      </c>
      <c r="T10" s="80">
        <f>IFERROR(R10/(P10),"-")</f>
        <v>0</v>
      </c>
      <c r="U10" s="336">
        <f>IFERROR(J10/SUM(N10:O11),"-")</f>
        <v>15000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-195000</v>
      </c>
      <c r="AB10" s="83">
        <f>SUM(X10:X11)/SUM(J10:J11)</f>
        <v>0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0.28571428571429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0.57142857142857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0.14285714285714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81</v>
      </c>
      <c r="C11" s="347"/>
      <c r="D11" s="347" t="s">
        <v>77</v>
      </c>
      <c r="E11" s="347" t="s">
        <v>64</v>
      </c>
      <c r="F11" s="347" t="s">
        <v>70</v>
      </c>
      <c r="G11" s="88"/>
      <c r="H11" s="88"/>
      <c r="I11" s="88"/>
      <c r="J11" s="330"/>
      <c r="K11" s="79">
        <v>23</v>
      </c>
      <c r="L11" s="79">
        <v>18</v>
      </c>
      <c r="M11" s="79">
        <v>20</v>
      </c>
      <c r="N11" s="89">
        <v>6</v>
      </c>
      <c r="O11" s="90">
        <v>0</v>
      </c>
      <c r="P11" s="91">
        <f>N11+O11</f>
        <v>6</v>
      </c>
      <c r="Q11" s="80">
        <f>IFERROR(P11/M11,"-")</f>
        <v>0.3</v>
      </c>
      <c r="R11" s="79">
        <v>0</v>
      </c>
      <c r="S11" s="79">
        <v>1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0.16666666666667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0.33333333333333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7" t="s">
        <v>82</v>
      </c>
      <c r="C12" s="347"/>
      <c r="D12" s="347" t="s">
        <v>77</v>
      </c>
      <c r="E12" s="347" t="s">
        <v>64</v>
      </c>
      <c r="F12" s="347" t="s">
        <v>65</v>
      </c>
      <c r="G12" s="88" t="s">
        <v>83</v>
      </c>
      <c r="H12" s="88" t="s">
        <v>79</v>
      </c>
      <c r="I12" s="88" t="s">
        <v>80</v>
      </c>
      <c r="J12" s="330">
        <v>195000</v>
      </c>
      <c r="K12" s="79">
        <v>0</v>
      </c>
      <c r="L12" s="79">
        <v>0</v>
      </c>
      <c r="M12" s="79">
        <v>0</v>
      </c>
      <c r="N12" s="89">
        <v>7</v>
      </c>
      <c r="O12" s="90">
        <v>0</v>
      </c>
      <c r="P12" s="91">
        <f>N12+O12</f>
        <v>7</v>
      </c>
      <c r="Q12" s="80" t="str">
        <f>IFERROR(P12/M12,"-")</f>
        <v>-</v>
      </c>
      <c r="R12" s="79">
        <v>0</v>
      </c>
      <c r="S12" s="79">
        <v>0</v>
      </c>
      <c r="T12" s="80">
        <f>IFERROR(R12/(P12),"-")</f>
        <v>0</v>
      </c>
      <c r="U12" s="336">
        <f>IFERROR(J12/SUM(N12:O13),"-")</f>
        <v>19500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-195000</v>
      </c>
      <c r="AB12" s="83">
        <f>SUM(X12:X13)/SUM(J12:J13)</f>
        <v>0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0.14285714285714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0.14285714285714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0.28571428571429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0.28571428571429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0.14285714285714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84</v>
      </c>
      <c r="C13" s="347"/>
      <c r="D13" s="347" t="s">
        <v>77</v>
      </c>
      <c r="E13" s="347" t="s">
        <v>64</v>
      </c>
      <c r="F13" s="347" t="s">
        <v>70</v>
      </c>
      <c r="G13" s="88"/>
      <c r="H13" s="88"/>
      <c r="I13" s="88"/>
      <c r="J13" s="330"/>
      <c r="K13" s="79">
        <v>14</v>
      </c>
      <c r="L13" s="79">
        <v>13</v>
      </c>
      <c r="M13" s="79">
        <v>16</v>
      </c>
      <c r="N13" s="89">
        <v>3</v>
      </c>
      <c r="O13" s="90">
        <v>0</v>
      </c>
      <c r="P13" s="91">
        <f>N13+O13</f>
        <v>3</v>
      </c>
      <c r="Q13" s="80">
        <f>IFERROR(P13/M13,"-")</f>
        <v>0.1875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0.33333333333333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0.33333333333333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0.33333333333333</v>
      </c>
      <c r="CH13" s="133">
        <v>1</v>
      </c>
      <c r="CI13" s="134">
        <f>IFERROR(CH13/CF13,"-")</f>
        <v>1</v>
      </c>
      <c r="CJ13" s="135">
        <v>5000</v>
      </c>
      <c r="CK13" s="136">
        <f>IFERROR(CJ13/CF13,"-")</f>
        <v>5000</v>
      </c>
      <c r="CL13" s="137">
        <v>1</v>
      </c>
      <c r="CM13" s="137"/>
      <c r="CN13" s="137"/>
      <c r="CO13" s="138">
        <v>0</v>
      </c>
      <c r="CP13" s="139">
        <v>0</v>
      </c>
      <c r="CQ13" s="139">
        <v>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0.038461538461538</v>
      </c>
      <c r="B14" s="347" t="s">
        <v>85</v>
      </c>
      <c r="C14" s="347"/>
      <c r="D14" s="347" t="s">
        <v>86</v>
      </c>
      <c r="E14" s="347" t="s">
        <v>87</v>
      </c>
      <c r="F14" s="347" t="s">
        <v>65</v>
      </c>
      <c r="G14" s="88" t="s">
        <v>88</v>
      </c>
      <c r="H14" s="88" t="s">
        <v>89</v>
      </c>
      <c r="I14" s="88" t="s">
        <v>90</v>
      </c>
      <c r="J14" s="330">
        <v>156000</v>
      </c>
      <c r="K14" s="79">
        <v>0</v>
      </c>
      <c r="L14" s="79">
        <v>0</v>
      </c>
      <c r="M14" s="79">
        <v>0</v>
      </c>
      <c r="N14" s="89">
        <v>10</v>
      </c>
      <c r="O14" s="90">
        <v>0</v>
      </c>
      <c r="P14" s="91">
        <f>N14+O14</f>
        <v>10</v>
      </c>
      <c r="Q14" s="80" t="str">
        <f>IFERROR(P14/M14,"-")</f>
        <v>-</v>
      </c>
      <c r="R14" s="79">
        <v>0</v>
      </c>
      <c r="S14" s="79">
        <v>2</v>
      </c>
      <c r="T14" s="80">
        <f>IFERROR(R14/(P14),"-")</f>
        <v>0</v>
      </c>
      <c r="U14" s="336">
        <f>IFERROR(J14/SUM(N14:O15),"-")</f>
        <v>13000</v>
      </c>
      <c r="V14" s="82">
        <v>1</v>
      </c>
      <c r="W14" s="80">
        <f>IF(P14=0,"-",V14/P14)</f>
        <v>0.1</v>
      </c>
      <c r="X14" s="335">
        <v>6000</v>
      </c>
      <c r="Y14" s="336">
        <f>IFERROR(X14/P14,"-")</f>
        <v>600</v>
      </c>
      <c r="Z14" s="336">
        <f>IFERROR(X14/V14,"-")</f>
        <v>6000</v>
      </c>
      <c r="AA14" s="330">
        <f>SUM(X14:X15)-SUM(J14:J15)</f>
        <v>-150000</v>
      </c>
      <c r="AB14" s="83">
        <f>SUM(X14:X15)/SUM(J14:J15)</f>
        <v>0.038461538461538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5</v>
      </c>
      <c r="BO14" s="118">
        <f>IF(P14=0,"",IF(BN14=0,"",(BN14/P14)))</f>
        <v>0.5</v>
      </c>
      <c r="BP14" s="119">
        <v>1</v>
      </c>
      <c r="BQ14" s="120">
        <f>IFERROR(BP14/BN14,"-")</f>
        <v>0.2</v>
      </c>
      <c r="BR14" s="121">
        <v>6000</v>
      </c>
      <c r="BS14" s="122">
        <f>IFERROR(BR14/BN14,"-")</f>
        <v>1200</v>
      </c>
      <c r="BT14" s="123"/>
      <c r="BU14" s="123">
        <v>1</v>
      </c>
      <c r="BV14" s="123"/>
      <c r="BW14" s="124">
        <v>2</v>
      </c>
      <c r="BX14" s="125">
        <f>IF(P14=0,"",IF(BW14=0,"",(BW14/P14)))</f>
        <v>0.2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6000</v>
      </c>
      <c r="CQ14" s="139">
        <v>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91</v>
      </c>
      <c r="C15" s="347"/>
      <c r="D15" s="347" t="s">
        <v>86</v>
      </c>
      <c r="E15" s="347" t="s">
        <v>87</v>
      </c>
      <c r="F15" s="347" t="s">
        <v>70</v>
      </c>
      <c r="G15" s="88"/>
      <c r="H15" s="88"/>
      <c r="I15" s="88"/>
      <c r="J15" s="330"/>
      <c r="K15" s="79">
        <v>21</v>
      </c>
      <c r="L15" s="79">
        <v>7</v>
      </c>
      <c r="M15" s="79">
        <v>9</v>
      </c>
      <c r="N15" s="89">
        <v>2</v>
      </c>
      <c r="O15" s="90">
        <v>0</v>
      </c>
      <c r="P15" s="91">
        <f>N15+O15</f>
        <v>2</v>
      </c>
      <c r="Q15" s="80">
        <f>IFERROR(P15/M15,"-")</f>
        <v>0.22222222222222</v>
      </c>
      <c r="R15" s="79">
        <v>0</v>
      </c>
      <c r="S15" s="79">
        <v>0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33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337"/>
      <c r="V16" s="25"/>
      <c r="W16" s="25"/>
      <c r="X16" s="337"/>
      <c r="Y16" s="337"/>
      <c r="Z16" s="337"/>
      <c r="AA16" s="33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33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7"/>
      <c r="V17" s="25"/>
      <c r="W17" s="25"/>
      <c r="X17" s="337"/>
      <c r="Y17" s="337"/>
      <c r="Z17" s="337"/>
      <c r="AA17" s="33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0.086247086247086</v>
      </c>
      <c r="B18" s="39"/>
      <c r="C18" s="39"/>
      <c r="D18" s="39"/>
      <c r="E18" s="39"/>
      <c r="F18" s="39"/>
      <c r="G18" s="40" t="s">
        <v>92</v>
      </c>
      <c r="H18" s="40"/>
      <c r="I18" s="40"/>
      <c r="J18" s="333">
        <f>SUM(J6:J17)</f>
        <v>858000</v>
      </c>
      <c r="K18" s="41">
        <f>SUM(K6:K17)</f>
        <v>89</v>
      </c>
      <c r="L18" s="41">
        <f>SUM(L6:L17)</f>
        <v>61</v>
      </c>
      <c r="M18" s="41">
        <f>SUM(M6:M17)</f>
        <v>67</v>
      </c>
      <c r="N18" s="41">
        <f>SUM(N6:N17)</f>
        <v>61</v>
      </c>
      <c r="O18" s="41">
        <f>SUM(O6:O17)</f>
        <v>0</v>
      </c>
      <c r="P18" s="41">
        <f>SUM(P6:P17)</f>
        <v>61</v>
      </c>
      <c r="Q18" s="42">
        <f>IFERROR(P18/M18,"-")</f>
        <v>0.91044776119403</v>
      </c>
      <c r="R18" s="76">
        <f>SUM(R6:R17)</f>
        <v>0</v>
      </c>
      <c r="S18" s="76">
        <f>SUM(S6:S17)</f>
        <v>11</v>
      </c>
      <c r="T18" s="42">
        <f>IFERROR(R18/P18,"-")</f>
        <v>0</v>
      </c>
      <c r="U18" s="338">
        <f>IFERROR(J18/P18,"-")</f>
        <v>14065.573770492</v>
      </c>
      <c r="V18" s="44">
        <f>SUM(V6:V17)</f>
        <v>3</v>
      </c>
      <c r="W18" s="42">
        <f>IFERROR(V18/P18,"-")</f>
        <v>0.049180327868852</v>
      </c>
      <c r="X18" s="333">
        <f>SUM(X6:X17)</f>
        <v>74000</v>
      </c>
      <c r="Y18" s="333">
        <f>IFERROR(X18/P18,"-")</f>
        <v>1213.1147540984</v>
      </c>
      <c r="Z18" s="333">
        <f>IFERROR(X18/V18,"-")</f>
        <v>24666.666666667</v>
      </c>
      <c r="AA18" s="333">
        <f>X18-J18</f>
        <v>-784000</v>
      </c>
      <c r="AB18" s="45">
        <f>X18/J18</f>
        <v>0.086247086247086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7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30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31</v>
      </c>
      <c r="CM2" s="307" t="s">
        <v>32</v>
      </c>
      <c r="CN2" s="310" t="s">
        <v>33</v>
      </c>
      <c r="CO2" s="311"/>
      <c r="CP2" s="312"/>
    </row>
    <row r="3" spans="1:96" customHeight="1" ht="14.25">
      <c r="A3" s="145" t="s">
        <v>93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35</v>
      </c>
      <c r="AB3" s="319"/>
      <c r="AC3" s="319"/>
      <c r="AD3" s="319"/>
      <c r="AE3" s="319"/>
      <c r="AF3" s="319"/>
      <c r="AG3" s="319"/>
      <c r="AH3" s="319"/>
      <c r="AI3" s="319"/>
      <c r="AJ3" s="320" t="s">
        <v>36</v>
      </c>
      <c r="AK3" s="321"/>
      <c r="AL3" s="321"/>
      <c r="AM3" s="321"/>
      <c r="AN3" s="321"/>
      <c r="AO3" s="321"/>
      <c r="AP3" s="321"/>
      <c r="AQ3" s="321"/>
      <c r="AR3" s="322"/>
      <c r="AS3" s="323" t="s">
        <v>37</v>
      </c>
      <c r="AT3" s="324"/>
      <c r="AU3" s="324"/>
      <c r="AV3" s="324"/>
      <c r="AW3" s="324"/>
      <c r="AX3" s="324"/>
      <c r="AY3" s="324"/>
      <c r="AZ3" s="324"/>
      <c r="BA3" s="325"/>
      <c r="BB3" s="326" t="s">
        <v>38</v>
      </c>
      <c r="BC3" s="327"/>
      <c r="BD3" s="327"/>
      <c r="BE3" s="327"/>
      <c r="BF3" s="327"/>
      <c r="BG3" s="327"/>
      <c r="BH3" s="327"/>
      <c r="BI3" s="327"/>
      <c r="BJ3" s="328"/>
      <c r="BK3" s="313" t="s">
        <v>39</v>
      </c>
      <c r="BL3" s="314"/>
      <c r="BM3" s="314"/>
      <c r="BN3" s="314"/>
      <c r="BO3" s="314"/>
      <c r="BP3" s="314"/>
      <c r="BQ3" s="314"/>
      <c r="BR3" s="314"/>
      <c r="BS3" s="315"/>
      <c r="BT3" s="294" t="s">
        <v>40</v>
      </c>
      <c r="BU3" s="295"/>
      <c r="BV3" s="295"/>
      <c r="BW3" s="295"/>
      <c r="BX3" s="295"/>
      <c r="BY3" s="295"/>
      <c r="BZ3" s="295"/>
      <c r="CA3" s="295"/>
      <c r="CB3" s="296"/>
      <c r="CC3" s="297" t="s">
        <v>41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42</v>
      </c>
      <c r="CO3" s="301"/>
      <c r="CP3" s="302" t="s">
        <v>43</v>
      </c>
    </row>
    <row r="4" spans="1:96">
      <c r="A4" s="151"/>
      <c r="B4" s="152" t="s">
        <v>44</v>
      </c>
      <c r="C4" s="152" t="s">
        <v>94</v>
      </c>
      <c r="D4" s="153" t="s">
        <v>48</v>
      </c>
      <c r="E4" s="152" t="s">
        <v>49</v>
      </c>
      <c r="F4" s="154" t="s">
        <v>51</v>
      </c>
      <c r="G4" s="152" t="s">
        <v>4</v>
      </c>
      <c r="H4" s="152" t="s">
        <v>95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96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52</v>
      </c>
      <c r="AB4" s="158" t="s">
        <v>53</v>
      </c>
      <c r="AC4" s="158" t="s">
        <v>54</v>
      </c>
      <c r="AD4" s="158" t="s">
        <v>17</v>
      </c>
      <c r="AE4" s="158" t="s">
        <v>55</v>
      </c>
      <c r="AF4" s="158" t="s">
        <v>56</v>
      </c>
      <c r="AG4" s="158" t="s">
        <v>57</v>
      </c>
      <c r="AH4" s="158" t="s">
        <v>58</v>
      </c>
      <c r="AI4" s="158" t="s">
        <v>59</v>
      </c>
      <c r="AJ4" s="159" t="s">
        <v>52</v>
      </c>
      <c r="AK4" s="159" t="s">
        <v>53</v>
      </c>
      <c r="AL4" s="159" t="s">
        <v>54</v>
      </c>
      <c r="AM4" s="159" t="s">
        <v>17</v>
      </c>
      <c r="AN4" s="159" t="s">
        <v>55</v>
      </c>
      <c r="AO4" s="159" t="s">
        <v>56</v>
      </c>
      <c r="AP4" s="159" t="s">
        <v>57</v>
      </c>
      <c r="AQ4" s="159" t="s">
        <v>58</v>
      </c>
      <c r="AR4" s="159" t="s">
        <v>59</v>
      </c>
      <c r="AS4" s="160" t="s">
        <v>52</v>
      </c>
      <c r="AT4" s="160" t="s">
        <v>53</v>
      </c>
      <c r="AU4" s="160" t="s">
        <v>54</v>
      </c>
      <c r="AV4" s="160" t="s">
        <v>17</v>
      </c>
      <c r="AW4" s="160" t="s">
        <v>55</v>
      </c>
      <c r="AX4" s="160" t="s">
        <v>56</v>
      </c>
      <c r="AY4" s="160" t="s">
        <v>57</v>
      </c>
      <c r="AZ4" s="160" t="s">
        <v>58</v>
      </c>
      <c r="BA4" s="160" t="s">
        <v>59</v>
      </c>
      <c r="BB4" s="161" t="s">
        <v>52</v>
      </c>
      <c r="BC4" s="161" t="s">
        <v>53</v>
      </c>
      <c r="BD4" s="161" t="s">
        <v>54</v>
      </c>
      <c r="BE4" s="161" t="s">
        <v>17</v>
      </c>
      <c r="BF4" s="161" t="s">
        <v>55</v>
      </c>
      <c r="BG4" s="161" t="s">
        <v>56</v>
      </c>
      <c r="BH4" s="161" t="s">
        <v>57</v>
      </c>
      <c r="BI4" s="161" t="s">
        <v>58</v>
      </c>
      <c r="BJ4" s="161" t="s">
        <v>59</v>
      </c>
      <c r="BK4" s="162" t="s">
        <v>52</v>
      </c>
      <c r="BL4" s="162" t="s">
        <v>53</v>
      </c>
      <c r="BM4" s="162" t="s">
        <v>54</v>
      </c>
      <c r="BN4" s="162" t="s">
        <v>17</v>
      </c>
      <c r="BO4" s="162" t="s">
        <v>55</v>
      </c>
      <c r="BP4" s="162" t="s">
        <v>56</v>
      </c>
      <c r="BQ4" s="162" t="s">
        <v>57</v>
      </c>
      <c r="BR4" s="162" t="s">
        <v>58</v>
      </c>
      <c r="BS4" s="162" t="s">
        <v>59</v>
      </c>
      <c r="BT4" s="163" t="s">
        <v>52</v>
      </c>
      <c r="BU4" s="163" t="s">
        <v>53</v>
      </c>
      <c r="BV4" s="163" t="s">
        <v>54</v>
      </c>
      <c r="BW4" s="163" t="s">
        <v>17</v>
      </c>
      <c r="BX4" s="163" t="s">
        <v>55</v>
      </c>
      <c r="BY4" s="163" t="s">
        <v>56</v>
      </c>
      <c r="BZ4" s="163" t="s">
        <v>57</v>
      </c>
      <c r="CA4" s="163" t="s">
        <v>58</v>
      </c>
      <c r="CB4" s="163" t="s">
        <v>59</v>
      </c>
      <c r="CC4" s="164" t="s">
        <v>52</v>
      </c>
      <c r="CD4" s="164" t="s">
        <v>53</v>
      </c>
      <c r="CE4" s="164" t="s">
        <v>54</v>
      </c>
      <c r="CF4" s="164" t="s">
        <v>17</v>
      </c>
      <c r="CG4" s="164" t="s">
        <v>55</v>
      </c>
      <c r="CH4" s="164" t="s">
        <v>56</v>
      </c>
      <c r="CI4" s="164" t="s">
        <v>57</v>
      </c>
      <c r="CJ4" s="164" t="s">
        <v>58</v>
      </c>
      <c r="CK4" s="164" t="s">
        <v>59</v>
      </c>
      <c r="CL4" s="306"/>
      <c r="CM4" s="309"/>
      <c r="CN4" s="165" t="s">
        <v>60</v>
      </c>
      <c r="CO4" s="165" t="s">
        <v>61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97</v>
      </c>
      <c r="C6" s="347"/>
      <c r="D6" s="347" t="s">
        <v>98</v>
      </c>
      <c r="E6" s="175" t="s">
        <v>99</v>
      </c>
      <c r="F6" s="175" t="s">
        <v>100</v>
      </c>
      <c r="G6" s="340">
        <v>0</v>
      </c>
      <c r="H6" s="340">
        <v>1700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101</v>
      </c>
      <c r="C7" s="347"/>
      <c r="D7" s="347" t="s">
        <v>98</v>
      </c>
      <c r="E7" s="175" t="s">
        <v>102</v>
      </c>
      <c r="F7" s="175" t="s">
        <v>100</v>
      </c>
      <c r="G7" s="340">
        <v>0</v>
      </c>
      <c r="H7" s="340">
        <v>1700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</v>
      </c>
      <c r="B8" s="347" t="s">
        <v>103</v>
      </c>
      <c r="C8" s="347"/>
      <c r="D8" s="347" t="s">
        <v>98</v>
      </c>
      <c r="E8" s="175" t="s">
        <v>104</v>
      </c>
      <c r="F8" s="175" t="s">
        <v>100</v>
      </c>
      <c r="G8" s="340">
        <v>54400</v>
      </c>
      <c r="H8" s="340">
        <v>1700</v>
      </c>
      <c r="I8" s="176">
        <v>87</v>
      </c>
      <c r="J8" s="176">
        <v>0</v>
      </c>
      <c r="K8" s="176">
        <v>812</v>
      </c>
      <c r="L8" s="177">
        <v>32</v>
      </c>
      <c r="M8" s="178">
        <v>30</v>
      </c>
      <c r="N8" s="179">
        <f>IFERROR(L8/K8,"-")</f>
        <v>0.039408866995074</v>
      </c>
      <c r="O8" s="176">
        <v>0</v>
      </c>
      <c r="P8" s="176">
        <v>7</v>
      </c>
      <c r="Q8" s="179">
        <f>IFERROR(O8/L8,"-")</f>
        <v>0</v>
      </c>
      <c r="R8" s="180">
        <f>IFERROR(G8/SUM(L8:L8),"-")</f>
        <v>1700</v>
      </c>
      <c r="S8" s="181">
        <v>0</v>
      </c>
      <c r="T8" s="179">
        <f>IF(L8=0,"-",S8/L8)</f>
        <v>0</v>
      </c>
      <c r="U8" s="345"/>
      <c r="V8" s="346">
        <f>IFERROR(U8/L8,"-")</f>
        <v>0</v>
      </c>
      <c r="W8" s="346" t="str">
        <f>IFERROR(U8/S8,"-")</f>
        <v>-</v>
      </c>
      <c r="X8" s="340">
        <f>SUM(U8:U8)-SUM(G8:G8)</f>
        <v>-54400</v>
      </c>
      <c r="Y8" s="183">
        <f>SUM(U8:U8)/SUM(G8:G8)</f>
        <v>0</v>
      </c>
      <c r="AA8" s="184">
        <v>2</v>
      </c>
      <c r="AB8" s="185">
        <f>IF(L8=0,"",IF(AA8=0,"",(AA8/L8)))</f>
        <v>0.0625</v>
      </c>
      <c r="AC8" s="184"/>
      <c r="AD8" s="186">
        <f>IFERROR(AC8/AA8,"-")</f>
        <v>0</v>
      </c>
      <c r="AE8" s="187"/>
      <c r="AF8" s="188">
        <f>IFERROR(AE8/AA8,"-")</f>
        <v>0</v>
      </c>
      <c r="AG8" s="189"/>
      <c r="AH8" s="189"/>
      <c r="AI8" s="189"/>
      <c r="AJ8" s="190">
        <v>3</v>
      </c>
      <c r="AK8" s="191">
        <f>IF(L8=0,"",IF(AJ8=0,"",(AJ8/L8)))</f>
        <v>0.09375</v>
      </c>
      <c r="AL8" s="190"/>
      <c r="AM8" s="192">
        <f>IFERROR(AL8/AJ8,"-")</f>
        <v>0</v>
      </c>
      <c r="AN8" s="193"/>
      <c r="AO8" s="194">
        <f>IFERROR(AN8/AJ8,"-")</f>
        <v>0</v>
      </c>
      <c r="AP8" s="195"/>
      <c r="AQ8" s="195"/>
      <c r="AR8" s="195"/>
      <c r="AS8" s="196">
        <v>1</v>
      </c>
      <c r="AT8" s="197">
        <f>IF(L8=0,"",IF(AS8=0,"",(AS8/L8)))</f>
        <v>0.03125</v>
      </c>
      <c r="AU8" s="196"/>
      <c r="AV8" s="198">
        <f>IFERROR(AU8/AS8,"-")</f>
        <v>0</v>
      </c>
      <c r="AW8" s="199"/>
      <c r="AX8" s="200">
        <f>IFERROR(AW8/AS8,"-")</f>
        <v>0</v>
      </c>
      <c r="AY8" s="201"/>
      <c r="AZ8" s="201"/>
      <c r="BA8" s="201"/>
      <c r="BB8" s="202">
        <v>6</v>
      </c>
      <c r="BC8" s="203">
        <f>IF(L8=0,"",IF(BB8=0,"",(BB8/L8)))</f>
        <v>0.1875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>
        <v>7</v>
      </c>
      <c r="BL8" s="209">
        <f>IF(L8=0,"",IF(BK8=0,"",(BK8/L8)))</f>
        <v>0.21875</v>
      </c>
      <c r="BM8" s="210"/>
      <c r="BN8" s="211">
        <f>IFERROR(BM8/BK8,"-")</f>
        <v>0</v>
      </c>
      <c r="BO8" s="212"/>
      <c r="BP8" s="213">
        <f>IFERROR(BO8/BK8,"-")</f>
        <v>0</v>
      </c>
      <c r="BQ8" s="214"/>
      <c r="BR8" s="214"/>
      <c r="BS8" s="214"/>
      <c r="BT8" s="215">
        <v>9</v>
      </c>
      <c r="BU8" s="216">
        <f>IF(L8=0,"",IF(BT8=0,"",(BT8/L8)))</f>
        <v>0.28125</v>
      </c>
      <c r="BV8" s="217"/>
      <c r="BW8" s="218">
        <f>IFERROR(BV8/BT8,"-")</f>
        <v>0</v>
      </c>
      <c r="BX8" s="219"/>
      <c r="BY8" s="220">
        <f>IFERROR(BX8/BT8,"-")</f>
        <v>0</v>
      </c>
      <c r="BZ8" s="221"/>
      <c r="CA8" s="221"/>
      <c r="CB8" s="221"/>
      <c r="CC8" s="222">
        <v>4</v>
      </c>
      <c r="CD8" s="223">
        <f>IF(L8=0,"",IF(CC8=0,"",(CC8/L8)))</f>
        <v>0.125</v>
      </c>
      <c r="CE8" s="224"/>
      <c r="CF8" s="225">
        <f>IFERROR(CE8/CC8,"-")</f>
        <v>0</v>
      </c>
      <c r="CG8" s="226"/>
      <c r="CH8" s="227">
        <f>IFERROR(CG8/CC8,"-")</f>
        <v>0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105</v>
      </c>
      <c r="C9" s="347"/>
      <c r="D9" s="347" t="s">
        <v>98</v>
      </c>
      <c r="E9" s="175" t="s">
        <v>106</v>
      </c>
      <c r="F9" s="175" t="s">
        <v>100</v>
      </c>
      <c r="G9" s="340">
        <v>0</v>
      </c>
      <c r="H9" s="340">
        <v>1700</v>
      </c>
      <c r="I9" s="176">
        <v>0</v>
      </c>
      <c r="J9" s="176">
        <v>0</v>
      </c>
      <c r="K9" s="176">
        <v>0</v>
      </c>
      <c r="L9" s="177">
        <v>0</v>
      </c>
      <c r="M9" s="178">
        <v>0</v>
      </c>
      <c r="N9" s="179" t="str">
        <f>IFERROR(L9/K9,"-")</f>
        <v>-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107</v>
      </c>
      <c r="C10" s="347"/>
      <c r="D10" s="347" t="s">
        <v>98</v>
      </c>
      <c r="E10" s="175" t="s">
        <v>108</v>
      </c>
      <c r="F10" s="175" t="s">
        <v>100</v>
      </c>
      <c r="G10" s="340">
        <v>0</v>
      </c>
      <c r="H10" s="340">
        <v>1700</v>
      </c>
      <c r="I10" s="176">
        <v>0</v>
      </c>
      <c r="J10" s="176">
        <v>0</v>
      </c>
      <c r="K10" s="176">
        <v>0</v>
      </c>
      <c r="L10" s="177">
        <v>0</v>
      </c>
      <c r="M10" s="178">
        <v>0</v>
      </c>
      <c r="N10" s="179" t="str">
        <f>IFERROR(L10/K10,"-")</f>
        <v>-</v>
      </c>
      <c r="O10" s="176">
        <v>0</v>
      </c>
      <c r="P10" s="176">
        <v>0</v>
      </c>
      <c r="Q10" s="179" t="str">
        <f>IFERROR(O10/L10,"-")</f>
        <v>-</v>
      </c>
      <c r="R10" s="180" t="str">
        <f>IFERROR(G10/SUM(L10:L10),"-")</f>
        <v>-</v>
      </c>
      <c r="S10" s="181">
        <v>0</v>
      </c>
      <c r="T10" s="179" t="str">
        <f>IF(L10=0,"-",S10/L10)</f>
        <v>-</v>
      </c>
      <c r="U10" s="345"/>
      <c r="V10" s="346" t="str">
        <f>IFERROR(U10/L10,"-")</f>
        <v>-</v>
      </c>
      <c r="W10" s="346" t="str">
        <f>IFERROR(U10/S10,"-")</f>
        <v>-</v>
      </c>
      <c r="X10" s="340">
        <f>SUM(U10:U10)-SUM(G10:G10)</f>
        <v>0</v>
      </c>
      <c r="Y10" s="183" t="str">
        <f>SUM(U10:U10)/SUM(G10:G10)</f>
        <v>0</v>
      </c>
      <c r="AA10" s="184"/>
      <c r="AB10" s="185" t="str">
        <f>IF(L10=0,"",IF(AA10=0,"",(AA10/L10)))</f>
        <v/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 t="str">
        <f>IF(L10=0,"",IF(AJ10=0,"",(AJ10/L10)))</f>
        <v/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/>
      <c r="AT10" s="197" t="str">
        <f>IF(L10=0,"",IF(AS10=0,"",(AS10/L10)))</f>
        <v/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/>
      <c r="BC10" s="203" t="str">
        <f>IF(L10=0,"",IF(BB10=0,"",(BB10/L10)))</f>
        <v/>
      </c>
      <c r="BD10" s="202"/>
      <c r="BE10" s="204" t="str">
        <f>IFERROR(BD10/BB10,"-")</f>
        <v>-</v>
      </c>
      <c r="BF10" s="205"/>
      <c r="BG10" s="206" t="str">
        <f>IFERROR(BF10/BB10,"-")</f>
        <v>-</v>
      </c>
      <c r="BH10" s="207"/>
      <c r="BI10" s="207"/>
      <c r="BJ10" s="207"/>
      <c r="BK10" s="208"/>
      <c r="BL10" s="209" t="str">
        <f>IF(L10=0,"",IF(BK10=0,"",(BK10/L10)))</f>
        <v/>
      </c>
      <c r="BM10" s="210"/>
      <c r="BN10" s="211" t="str">
        <f>IFERROR(BM10/BK10,"-")</f>
        <v>-</v>
      </c>
      <c r="BO10" s="212"/>
      <c r="BP10" s="213" t="str">
        <f>IFERROR(BO10/BK10,"-")</f>
        <v>-</v>
      </c>
      <c r="BQ10" s="214"/>
      <c r="BR10" s="214"/>
      <c r="BS10" s="214"/>
      <c r="BT10" s="215"/>
      <c r="BU10" s="216" t="str">
        <f>IF(L10=0,"",IF(BT10=0,"",(BT10/L10)))</f>
        <v/>
      </c>
      <c r="BV10" s="217"/>
      <c r="BW10" s="218" t="str">
        <f>IFERROR(BV10/BT10,"-")</f>
        <v>-</v>
      </c>
      <c r="BX10" s="219"/>
      <c r="BY10" s="220" t="str">
        <f>IFERROR(BX10/BT10,"-")</f>
        <v>-</v>
      </c>
      <c r="BZ10" s="221"/>
      <c r="CA10" s="221"/>
      <c r="CB10" s="221"/>
      <c r="CC10" s="222"/>
      <c r="CD10" s="223" t="str">
        <f>IF(L10=0,"",IF(CC10=0,"",(CC10/L10)))</f>
        <v/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0</v>
      </c>
      <c r="CM10" s="230"/>
      <c r="CN10" s="230"/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>
        <f>Y13</f>
        <v>0</v>
      </c>
      <c r="B13" s="250"/>
      <c r="C13" s="250"/>
      <c r="D13" s="250"/>
      <c r="E13" s="251" t="s">
        <v>109</v>
      </c>
      <c r="F13" s="251"/>
      <c r="G13" s="343">
        <f>SUM(G6:G12)</f>
        <v>54400</v>
      </c>
      <c r="H13" s="343"/>
      <c r="I13" s="250">
        <f>SUM(I6:I12)</f>
        <v>87</v>
      </c>
      <c r="J13" s="250">
        <f>SUM(J6:J12)</f>
        <v>0</v>
      </c>
      <c r="K13" s="250">
        <f>SUM(K6:K12)</f>
        <v>812</v>
      </c>
      <c r="L13" s="250">
        <f>SUM(L6:L12)</f>
        <v>32</v>
      </c>
      <c r="M13" s="250">
        <f>SUM(M6:M12)</f>
        <v>30</v>
      </c>
      <c r="N13" s="252">
        <f>IFERROR(L13/K13,"-")</f>
        <v>0.039408866995074</v>
      </c>
      <c r="O13" s="253">
        <f>SUM(O6:O12)</f>
        <v>0</v>
      </c>
      <c r="P13" s="253">
        <f>SUM(P6:P12)</f>
        <v>7</v>
      </c>
      <c r="Q13" s="252">
        <f>IFERROR(O13/L13,"-")</f>
        <v>0</v>
      </c>
      <c r="R13" s="254">
        <f>IFERROR(G13/L13,"-")</f>
        <v>1700</v>
      </c>
      <c r="S13" s="255">
        <f>SUM(S6:S12)</f>
        <v>0</v>
      </c>
      <c r="T13" s="252">
        <f>IFERROR(S13/L13,"-")</f>
        <v>0</v>
      </c>
      <c r="U13" s="343">
        <f>SUM(U6:U12)</f>
        <v>0</v>
      </c>
      <c r="V13" s="343">
        <f>IFERROR(U13/L13,"-")</f>
        <v>0</v>
      </c>
      <c r="W13" s="343" t="str">
        <f>IFERROR(U13/S13,"-")</f>
        <v>-</v>
      </c>
      <c r="X13" s="343">
        <f>U13-G13</f>
        <v>-54400</v>
      </c>
      <c r="Y13" s="256">
        <f>U13/G13</f>
        <v>0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30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31</v>
      </c>
      <c r="CK2" s="307" t="s">
        <v>32</v>
      </c>
      <c r="CL2" s="310" t="s">
        <v>33</v>
      </c>
      <c r="CM2" s="311"/>
      <c r="CN2" s="312"/>
    </row>
    <row r="3" spans="1:94" customHeight="1" ht="14.25">
      <c r="A3" s="145" t="s">
        <v>110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35</v>
      </c>
      <c r="Z3" s="319"/>
      <c r="AA3" s="319"/>
      <c r="AB3" s="319"/>
      <c r="AC3" s="319"/>
      <c r="AD3" s="319"/>
      <c r="AE3" s="319"/>
      <c r="AF3" s="319"/>
      <c r="AG3" s="319"/>
      <c r="AH3" s="320" t="s">
        <v>36</v>
      </c>
      <c r="AI3" s="321"/>
      <c r="AJ3" s="321"/>
      <c r="AK3" s="321"/>
      <c r="AL3" s="321"/>
      <c r="AM3" s="321"/>
      <c r="AN3" s="321"/>
      <c r="AO3" s="321"/>
      <c r="AP3" s="322"/>
      <c r="AQ3" s="323" t="s">
        <v>37</v>
      </c>
      <c r="AR3" s="324"/>
      <c r="AS3" s="324"/>
      <c r="AT3" s="324"/>
      <c r="AU3" s="324"/>
      <c r="AV3" s="324"/>
      <c r="AW3" s="324"/>
      <c r="AX3" s="324"/>
      <c r="AY3" s="325"/>
      <c r="AZ3" s="326" t="s">
        <v>38</v>
      </c>
      <c r="BA3" s="327"/>
      <c r="BB3" s="327"/>
      <c r="BC3" s="327"/>
      <c r="BD3" s="327"/>
      <c r="BE3" s="327"/>
      <c r="BF3" s="327"/>
      <c r="BG3" s="327"/>
      <c r="BH3" s="328"/>
      <c r="BI3" s="313" t="s">
        <v>39</v>
      </c>
      <c r="BJ3" s="314"/>
      <c r="BK3" s="314"/>
      <c r="BL3" s="314"/>
      <c r="BM3" s="314"/>
      <c r="BN3" s="314"/>
      <c r="BO3" s="314"/>
      <c r="BP3" s="314"/>
      <c r="BQ3" s="315"/>
      <c r="BR3" s="294" t="s">
        <v>40</v>
      </c>
      <c r="BS3" s="295"/>
      <c r="BT3" s="295"/>
      <c r="BU3" s="295"/>
      <c r="BV3" s="295"/>
      <c r="BW3" s="295"/>
      <c r="BX3" s="295"/>
      <c r="BY3" s="295"/>
      <c r="BZ3" s="296"/>
      <c r="CA3" s="297" t="s">
        <v>41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42</v>
      </c>
      <c r="CM3" s="301"/>
      <c r="CN3" s="302" t="s">
        <v>43</v>
      </c>
    </row>
    <row r="4" spans="1:94">
      <c r="A4" s="151"/>
      <c r="B4" s="152" t="s">
        <v>44</v>
      </c>
      <c r="C4" s="152" t="s">
        <v>94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6"/>
      <c r="CK4" s="309"/>
      <c r="CL4" s="165" t="s">
        <v>60</v>
      </c>
      <c r="CM4" s="165" t="s">
        <v>61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1.3036038750109</v>
      </c>
      <c r="B6" s="347" t="s">
        <v>111</v>
      </c>
      <c r="C6" s="347"/>
      <c r="D6" s="347"/>
      <c r="E6" s="175" t="s">
        <v>112</v>
      </c>
      <c r="F6" s="175" t="s">
        <v>100</v>
      </c>
      <c r="G6" s="340">
        <v>11348923</v>
      </c>
      <c r="H6" s="176">
        <v>7372</v>
      </c>
      <c r="I6" s="176">
        <v>0</v>
      </c>
      <c r="J6" s="176">
        <v>468853</v>
      </c>
      <c r="K6" s="177">
        <v>2376</v>
      </c>
      <c r="L6" s="179">
        <f>IFERROR(K6/J6,"-")</f>
        <v>0.0050676864603618</v>
      </c>
      <c r="M6" s="176">
        <v>115</v>
      </c>
      <c r="N6" s="176">
        <v>727</v>
      </c>
      <c r="O6" s="179">
        <f>IFERROR(M6/(K6),"-")</f>
        <v>0.048400673400673</v>
      </c>
      <c r="P6" s="180">
        <f>IFERROR(G6/SUM(K6:K6),"-")</f>
        <v>4776.4827441077</v>
      </c>
      <c r="Q6" s="181">
        <v>272</v>
      </c>
      <c r="R6" s="179">
        <f>IF(K6=0,"-",Q6/K6)</f>
        <v>0.11447811447811</v>
      </c>
      <c r="S6" s="345">
        <v>14794500</v>
      </c>
      <c r="T6" s="346">
        <f>IFERROR(S6/K6,"-")</f>
        <v>6226.6414141414</v>
      </c>
      <c r="U6" s="346">
        <f>IFERROR(S6/Q6,"-")</f>
        <v>54391.544117647</v>
      </c>
      <c r="V6" s="340">
        <f>SUM(S6:S6)-SUM(G6:G6)</f>
        <v>3445577</v>
      </c>
      <c r="W6" s="183">
        <f>SUM(S6:S6)/SUM(G6:G6)</f>
        <v>1.3036038750109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>
        <v>3</v>
      </c>
      <c r="AI6" s="191">
        <f>IF(K6=0,"",IF(AH6=0,"",(AH6/K6)))</f>
        <v>0.0012626262626263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9</v>
      </c>
      <c r="AR6" s="197">
        <f>IF(K6=0,"",IF(AQ6=0,"",(AQ6/K6)))</f>
        <v>0.0037878787878788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67</v>
      </c>
      <c r="BA6" s="203">
        <f>IF(K6=0,"",IF(AZ6=0,"",(AZ6/K6)))</f>
        <v>0.028198653198653</v>
      </c>
      <c r="BB6" s="202">
        <v>3</v>
      </c>
      <c r="BC6" s="204">
        <f>IFERROR(BB6/AZ6,"-")</f>
        <v>0.044776119402985</v>
      </c>
      <c r="BD6" s="205">
        <v>23000</v>
      </c>
      <c r="BE6" s="206">
        <f>IFERROR(BD6/AZ6,"-")</f>
        <v>343.28358208955</v>
      </c>
      <c r="BF6" s="207">
        <v>1</v>
      </c>
      <c r="BG6" s="207">
        <v>2</v>
      </c>
      <c r="BH6" s="207"/>
      <c r="BI6" s="208">
        <v>1281</v>
      </c>
      <c r="BJ6" s="209">
        <f>IF(K6=0,"",IF(BI6=0,"",(BI6/K6)))</f>
        <v>0.53914141414141</v>
      </c>
      <c r="BK6" s="210">
        <v>137</v>
      </c>
      <c r="BL6" s="211">
        <f>IFERROR(BK6/BI6,"-")</f>
        <v>0.10694769711163</v>
      </c>
      <c r="BM6" s="212">
        <v>5373500</v>
      </c>
      <c r="BN6" s="213">
        <f>IFERROR(BM6/BI6,"-")</f>
        <v>4194.7697111632</v>
      </c>
      <c r="BO6" s="214">
        <v>54</v>
      </c>
      <c r="BP6" s="214">
        <v>22</v>
      </c>
      <c r="BQ6" s="214">
        <v>61</v>
      </c>
      <c r="BR6" s="215">
        <v>793</v>
      </c>
      <c r="BS6" s="216">
        <f>IF(K6=0,"",IF(BR6=0,"",(BR6/K6)))</f>
        <v>0.33375420875421</v>
      </c>
      <c r="BT6" s="217">
        <v>94</v>
      </c>
      <c r="BU6" s="218">
        <f>IFERROR(BT6/BR6,"-")</f>
        <v>0.11853720050441</v>
      </c>
      <c r="BV6" s="219">
        <v>6689000</v>
      </c>
      <c r="BW6" s="220">
        <f>IFERROR(BV6/BR6,"-")</f>
        <v>8435.0567465322</v>
      </c>
      <c r="BX6" s="221">
        <v>18</v>
      </c>
      <c r="BY6" s="221">
        <v>15</v>
      </c>
      <c r="BZ6" s="221">
        <v>61</v>
      </c>
      <c r="CA6" s="222">
        <v>223</v>
      </c>
      <c r="CB6" s="223">
        <f>IF(K6=0,"",IF(CA6=0,"",(CA6/K6)))</f>
        <v>0.093855218855219</v>
      </c>
      <c r="CC6" s="224">
        <v>38</v>
      </c>
      <c r="CD6" s="225">
        <f>IFERROR(CC6/CA6,"-")</f>
        <v>0.17040358744395</v>
      </c>
      <c r="CE6" s="226">
        <v>2709000</v>
      </c>
      <c r="CF6" s="227">
        <f>IFERROR(CE6/CA6,"-")</f>
        <v>12147.98206278</v>
      </c>
      <c r="CG6" s="228">
        <v>14</v>
      </c>
      <c r="CH6" s="228">
        <v>7</v>
      </c>
      <c r="CI6" s="228">
        <v>17</v>
      </c>
      <c r="CJ6" s="229">
        <v>272</v>
      </c>
      <c r="CK6" s="230">
        <v>14794500</v>
      </c>
      <c r="CL6" s="230">
        <v>875000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113</v>
      </c>
      <c r="C7" s="347"/>
      <c r="D7" s="347"/>
      <c r="E7" s="175" t="s">
        <v>114</v>
      </c>
      <c r="F7" s="175" t="s">
        <v>100</v>
      </c>
      <c r="G7" s="340">
        <v>0</v>
      </c>
      <c r="H7" s="176">
        <v>0</v>
      </c>
      <c r="I7" s="176">
        <v>0</v>
      </c>
      <c r="J7" s="176">
        <v>0</v>
      </c>
      <c r="K7" s="177">
        <v>0</v>
      </c>
      <c r="L7" s="179" t="str">
        <f>IFERROR(K7/J7,"-")</f>
        <v>-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 t="str">
        <f>W8</f>
        <v>0</v>
      </c>
      <c r="B8" s="347" t="s">
        <v>115</v>
      </c>
      <c r="C8" s="347"/>
      <c r="D8" s="347"/>
      <c r="E8" s="175" t="s">
        <v>116</v>
      </c>
      <c r="F8" s="175" t="s">
        <v>100</v>
      </c>
      <c r="G8" s="340">
        <v>0</v>
      </c>
      <c r="H8" s="176">
        <v>0</v>
      </c>
      <c r="I8" s="176">
        <v>0</v>
      </c>
      <c r="J8" s="176">
        <v>59</v>
      </c>
      <c r="K8" s="177">
        <v>0</v>
      </c>
      <c r="L8" s="179">
        <f>IFERROR(K8/J8,"-")</f>
        <v>0</v>
      </c>
      <c r="M8" s="176">
        <v>0</v>
      </c>
      <c r="N8" s="176">
        <v>0</v>
      </c>
      <c r="O8" s="179" t="str">
        <f>IFERROR(M8/(K8),"-")</f>
        <v>-</v>
      </c>
      <c r="P8" s="180" t="str">
        <f>IFERROR(G8/SUM(K8:K8),"-")</f>
        <v>-</v>
      </c>
      <c r="Q8" s="181">
        <v>0</v>
      </c>
      <c r="R8" s="179" t="str">
        <f>IF(K8=0,"-",Q8/K8)</f>
        <v>-</v>
      </c>
      <c r="S8" s="345"/>
      <c r="T8" s="346" t="str">
        <f>IFERROR(S8/K8,"-")</f>
        <v>-</v>
      </c>
      <c r="U8" s="346" t="str">
        <f>IFERROR(S8/Q8,"-")</f>
        <v>-</v>
      </c>
      <c r="V8" s="340">
        <f>SUM(S8:S8)-SUM(G8:G8)</f>
        <v>0</v>
      </c>
      <c r="W8" s="183" t="str">
        <f>SUM(S8:S8)/SUM(G8:G8)</f>
        <v>0</v>
      </c>
      <c r="Y8" s="184"/>
      <c r="Z8" s="185" t="str">
        <f>IF(K8=0,"",IF(Y8=0,"",(Y8/K8)))</f>
        <v/>
      </c>
      <c r="AA8" s="184"/>
      <c r="AB8" s="186" t="str">
        <f>IFERROR(AA8/Y8,"-")</f>
        <v>-</v>
      </c>
      <c r="AC8" s="187"/>
      <c r="AD8" s="188" t="str">
        <f>IFERROR(AC8/Y8,"-")</f>
        <v>-</v>
      </c>
      <c r="AE8" s="189"/>
      <c r="AF8" s="189"/>
      <c r="AG8" s="189"/>
      <c r="AH8" s="190"/>
      <c r="AI8" s="191" t="str">
        <f>IF(K8=0,"",IF(AH8=0,"",(AH8/K8)))</f>
        <v/>
      </c>
      <c r="AJ8" s="190"/>
      <c r="AK8" s="192" t="str">
        <f>IFERROR(AJ8/AH8,"-")</f>
        <v>-</v>
      </c>
      <c r="AL8" s="193"/>
      <c r="AM8" s="194" t="str">
        <f>IFERROR(AL8/AH8,"-")</f>
        <v>-</v>
      </c>
      <c r="AN8" s="195"/>
      <c r="AO8" s="195"/>
      <c r="AP8" s="195"/>
      <c r="AQ8" s="196"/>
      <c r="AR8" s="197" t="str">
        <f>IF(K8=0,"",IF(AQ8=0,"",(AQ8/K8)))</f>
        <v/>
      </c>
      <c r="AS8" s="196"/>
      <c r="AT8" s="198" t="str">
        <f>IFERROR(AS8/AQ8,"-")</f>
        <v>-</v>
      </c>
      <c r="AU8" s="199"/>
      <c r="AV8" s="200" t="str">
        <f>IFERROR(AU8/AQ8,"-")</f>
        <v>-</v>
      </c>
      <c r="AW8" s="201"/>
      <c r="AX8" s="201"/>
      <c r="AY8" s="201"/>
      <c r="AZ8" s="202"/>
      <c r="BA8" s="203" t="str">
        <f>IF(K8=0,"",IF(AZ8=0,"",(AZ8/K8)))</f>
        <v/>
      </c>
      <c r="BB8" s="202"/>
      <c r="BC8" s="204" t="str">
        <f>IFERROR(BB8/AZ8,"-")</f>
        <v>-</v>
      </c>
      <c r="BD8" s="205"/>
      <c r="BE8" s="206" t="str">
        <f>IFERROR(BD8/AZ8,"-")</f>
        <v>-</v>
      </c>
      <c r="BF8" s="207"/>
      <c r="BG8" s="207"/>
      <c r="BH8" s="207"/>
      <c r="BI8" s="208"/>
      <c r="BJ8" s="209" t="str">
        <f>IF(K8=0,"",IF(BI8=0,"",(BI8/K8)))</f>
        <v/>
      </c>
      <c r="BK8" s="210"/>
      <c r="BL8" s="211" t="str">
        <f>IFERROR(BK8/BI8,"-")</f>
        <v>-</v>
      </c>
      <c r="BM8" s="212"/>
      <c r="BN8" s="213" t="str">
        <f>IFERROR(BM8/BI8,"-")</f>
        <v>-</v>
      </c>
      <c r="BO8" s="214"/>
      <c r="BP8" s="214"/>
      <c r="BQ8" s="214"/>
      <c r="BR8" s="215"/>
      <c r="BS8" s="216" t="str">
        <f>IF(K8=0,"",IF(BR8=0,"",(BR8/K8)))</f>
        <v/>
      </c>
      <c r="BT8" s="217"/>
      <c r="BU8" s="218" t="str">
        <f>IFERROR(BT8/BR8,"-")</f>
        <v>-</v>
      </c>
      <c r="BV8" s="219"/>
      <c r="BW8" s="220" t="str">
        <f>IFERROR(BV8/BR8,"-")</f>
        <v>-</v>
      </c>
      <c r="BX8" s="221"/>
      <c r="BY8" s="221"/>
      <c r="BZ8" s="221"/>
      <c r="CA8" s="222"/>
      <c r="CB8" s="223" t="str">
        <f>IF(K8=0,"",IF(CA8=0,"",(CA8/K8)))</f>
        <v/>
      </c>
      <c r="CC8" s="224"/>
      <c r="CD8" s="225" t="str">
        <f>IFERROR(CC8/CA8,"-")</f>
        <v>-</v>
      </c>
      <c r="CE8" s="226"/>
      <c r="CF8" s="227" t="str">
        <f>IFERROR(CE8/CA8,"-")</f>
        <v>-</v>
      </c>
      <c r="CG8" s="228"/>
      <c r="CH8" s="228"/>
      <c r="CI8" s="228"/>
      <c r="CJ8" s="229">
        <v>0</v>
      </c>
      <c r="CK8" s="230"/>
      <c r="CL8" s="230"/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117</v>
      </c>
      <c r="F11" s="251"/>
      <c r="G11" s="343">
        <f>SUM(G6:G10)</f>
        <v>11348923</v>
      </c>
      <c r="H11" s="250">
        <f>SUM(H6:H10)</f>
        <v>7372</v>
      </c>
      <c r="I11" s="250">
        <f>SUM(I6:I10)</f>
        <v>0</v>
      </c>
      <c r="J11" s="250">
        <f>SUM(J6:J10)</f>
        <v>468912</v>
      </c>
      <c r="K11" s="250">
        <f>SUM(K6:K10)</f>
        <v>2376</v>
      </c>
      <c r="L11" s="252">
        <f>IFERROR(K11/J11,"-")</f>
        <v>0.0050670488279251</v>
      </c>
      <c r="M11" s="253">
        <f>SUM(M6:M10)</f>
        <v>115</v>
      </c>
      <c r="N11" s="253">
        <f>SUM(N6:N10)</f>
        <v>727</v>
      </c>
      <c r="O11" s="252">
        <f>IFERROR(M11/K11,"-")</f>
        <v>0.048400673400673</v>
      </c>
      <c r="P11" s="254">
        <f>IFERROR(G11/K11,"-")</f>
        <v>4776.4827441077</v>
      </c>
      <c r="Q11" s="255">
        <f>SUM(Q6:Q10)</f>
        <v>272</v>
      </c>
      <c r="R11" s="252">
        <f>IFERROR(Q11/K11,"-")</f>
        <v>0.11447811447811</v>
      </c>
      <c r="S11" s="343">
        <f>SUM(S6:S10)</f>
        <v>14794500</v>
      </c>
      <c r="T11" s="343">
        <f>IFERROR(S11/K11,"-")</f>
        <v>6226.6414141414</v>
      </c>
      <c r="U11" s="343">
        <f>IFERROR(S11/Q11,"-")</f>
        <v>54391.544117647</v>
      </c>
      <c r="V11" s="343">
        <f>S11-G11</f>
        <v>3445577</v>
      </c>
      <c r="W11" s="256">
        <f>S11/G11</f>
        <v>1.3036038750109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